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gouvbj.sharepoint.com/sites/wekenou_projets/Documents_SN/126-A-Laboratoire de Conformité/2025/Suivi_Mise en oeuvre PPIIC/1 - Ressources internes ASIN/TEMPLATES LIVRABLES PPIIC/"/>
    </mc:Choice>
  </mc:AlternateContent>
  <xr:revisionPtr revIDLastSave="49" documentId="13_ncr:1_{62E43AE1-A30C-7444-A516-80592FF2F33E}" xr6:coauthVersionLast="47" xr6:coauthVersionMax="47" xr10:uidLastSave="{69071C48-9C4F-4D3A-9A1D-4700B41C3050}"/>
  <bookViews>
    <workbookView xWindow="-108" yWindow="-108" windowWidth="23256" windowHeight="12456" tabRatio="500" activeTab="3" xr2:uid="{00000000-000D-0000-FFFF-FFFF00000000}"/>
  </bookViews>
  <sheets>
    <sheet name="Acceuil" sheetId="1" r:id="rId1"/>
    <sheet name="Tableau de bord" sheetId="2" r:id="rId2"/>
    <sheet name="Feuille de route" sheetId="3" r:id="rId3"/>
    <sheet name="Plan d'actions" sheetId="5" r:id="rId4"/>
    <sheet name="Budget" sheetId="6" r:id="rId5"/>
    <sheet name="_Listes" sheetId="7" state="hidden" r:id="rId6"/>
  </sheets>
  <definedNames>
    <definedName name="Liste_Conforme">_Listes!$B$1:$B$5</definedName>
    <definedName name="Liste_Inexistant">_Listes!$A$1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7" i="2" l="1"/>
  <c r="J7" i="2"/>
  <c r="H7" i="2"/>
  <c r="F7" i="2"/>
  <c r="D7" i="2"/>
  <c r="G9" i="3"/>
  <c r="R9" i="3"/>
  <c r="E13" i="2"/>
  <c r="D13" i="2"/>
  <c r="C13" i="2"/>
  <c r="E15" i="6"/>
  <c r="E16" i="6"/>
  <c r="E17" i="6"/>
  <c r="E14" i="6"/>
  <c r="D17" i="6"/>
  <c r="D16" i="6"/>
  <c r="D15" i="6"/>
  <c r="D14" i="6"/>
  <c r="C16" i="6"/>
  <c r="C14" i="6"/>
  <c r="E13" i="6"/>
  <c r="D13" i="6"/>
  <c r="B17" i="6"/>
  <c r="B16" i="6"/>
  <c r="T7" i="3" l="1"/>
  <c r="T8" i="3"/>
  <c r="T6" i="3"/>
  <c r="L7" i="3" l="1"/>
  <c r="L8" i="3"/>
  <c r="L6" i="3"/>
  <c r="L9" i="3" s="1"/>
  <c r="J7" i="3" a="1"/>
  <c r="J7" i="3" s="1"/>
  <c r="K7" i="3" s="1"/>
  <c r="J8" i="3" a="1"/>
  <c r="J8" i="3" s="1"/>
  <c r="K8" i="3" s="1"/>
  <c r="J6" i="3" a="1"/>
  <c r="J6" i="3" s="1"/>
  <c r="K6" i="3" s="1"/>
  <c r="H7" i="3"/>
  <c r="H8" i="3"/>
  <c r="H6" i="3"/>
  <c r="H9" i="3" s="1"/>
  <c r="B15" i="6"/>
  <c r="B14" i="6"/>
  <c r="B13" i="6"/>
  <c r="G9" i="6"/>
  <c r="F9" i="6"/>
  <c r="H8" i="6"/>
  <c r="C17" i="6" s="1"/>
  <c r="F17" i="6" s="1"/>
  <c r="H7" i="6"/>
  <c r="C15" i="6" s="1"/>
  <c r="H6" i="6"/>
  <c r="C13" i="6" s="1"/>
  <c r="J9" i="3" l="1"/>
  <c r="B7" i="2" s="1"/>
  <c r="K9" i="3"/>
  <c r="F13" i="2"/>
  <c r="H9" i="6"/>
  <c r="F13" i="6" s="1"/>
  <c r="F16" i="6" l="1"/>
  <c r="F14" i="6"/>
  <c r="F1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Kevin AFOUDA</author>
  </authors>
  <commentList>
    <comment ref="E5" authorId="0" shapeId="0" xr:uid="{FC6D2B72-1F9C-114D-9061-2AC0B7CA228C}">
      <text>
        <r>
          <rPr>
            <b/>
            <sz val="10"/>
            <color rgb="FF000000"/>
            <rFont val="Tahoma"/>
            <family val="2"/>
          </rPr>
          <t>Kevin AFOUDA: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La criticité de l'exigence telle que définie par le référentiel</t>
        </r>
      </text>
    </comment>
    <comment ref="J5" authorId="0" shapeId="0" xr:uid="{942E7E72-E00B-8140-9EEA-DE0F144A2E35}">
      <text>
        <r>
          <rPr>
            <b/>
            <sz val="10"/>
            <color rgb="FF000000"/>
            <rFont val="Tahoma"/>
            <family val="2"/>
          </rPr>
          <t>Kevin AFOUDA: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Le score est attribué automatiquement en fonction du niveau de mise en oeuvre (Colonne I)</t>
        </r>
      </text>
    </comment>
    <comment ref="K5" authorId="0" shapeId="0" xr:uid="{4CBA5FFC-7B00-0243-AE8A-BAAFCE121A29}">
      <text>
        <r>
          <rPr>
            <b/>
            <sz val="10"/>
            <color rgb="FF000000"/>
            <rFont val="Tahoma"/>
            <family val="2"/>
          </rPr>
          <t>Kevin AFOUDA: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Les scores pondérés sont calculés automatiquement en tenant compte de la criticité de l'exigence (colonne E)</t>
        </r>
      </text>
    </comment>
    <comment ref="L5" authorId="0" shapeId="0" xr:uid="{3D9426B2-1AB2-4F4C-8346-E9D58758D886}">
      <text>
        <r>
          <rPr>
            <b/>
            <sz val="10"/>
            <color rgb="FF000000"/>
            <rFont val="Tahoma"/>
            <family val="2"/>
          </rPr>
          <t>Kevin AFOUDA: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Le score Maximal de l'exigence est calculé automatiquement en tenant compte de la criticité de l'exigence et de son applicabilité </t>
        </r>
      </text>
    </comment>
    <comment ref="T5" authorId="0" shapeId="0" xr:uid="{BE345D7E-F554-9642-A3B0-63D2B899C8A5}">
      <text>
        <r>
          <rPr>
            <b/>
            <sz val="10"/>
            <color rgb="FF000000"/>
            <rFont val="Tahoma"/>
            <family val="2"/>
          </rPr>
          <t>Kevin AFOUDA: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Déterminer automatiquement en fonction de la gravité de l'écart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<sst xmlns="http://schemas.openxmlformats.org/spreadsheetml/2006/main" count="229" uniqueCount="167">
  <si>
    <t>FEUILLE DE ROUTE DE MISE EN CONFORMITÉ — NOTICE D'UTILISATION</t>
  </si>
  <si>
    <t>STRUCTURE DU CLASSEUR</t>
  </si>
  <si>
    <t>Onglet</t>
  </si>
  <si>
    <t>Description</t>
  </si>
  <si>
    <t>Acceuil</t>
  </si>
  <si>
    <t>Présentation des différents onglets</t>
  </si>
  <si>
    <t>Tableau de bord</t>
  </si>
  <si>
    <t>Vue synthétique : KPIs, graphiques, taux global de conformité. Renseigner uniquement les informations sur la structure, la date de MAJ et le référentiel cible</t>
  </si>
  <si>
    <t>Feuille de route</t>
  </si>
  <si>
    <t>Grille d'identification des écarts, de suivis et évaluations des  actions de mise en conformité pour le référentiel cible.</t>
  </si>
  <si>
    <t>Planning</t>
  </si>
  <si>
    <t>Plan d'action de mise en œuvre des actions correctives.</t>
  </si>
  <si>
    <t>Budget</t>
  </si>
  <si>
    <t>Estimation budgétaire chiffrée des actions correctives.</t>
  </si>
  <si>
    <t>RÈGLES D'UTILISATION</t>
  </si>
  <si>
    <t>1.</t>
  </si>
  <si>
    <t>Ne jamais modifier les colonnes grisées (référentiel)</t>
  </si>
  <si>
    <t>2.</t>
  </si>
  <si>
    <t xml:space="preserve">sur l'onglet "Feuille de route", Une exigence = une ligne ; 
un constat peut donner lieu à plusieurs actions correctives et chaque ligne </t>
  </si>
  <si>
    <t>3.</t>
  </si>
  <si>
    <t>Saisir une preuve pour tout niveau ≠ NA</t>
  </si>
  <si>
    <t>4.</t>
  </si>
  <si>
    <t>Mettre à jour le statut à chaque revue</t>
  </si>
  <si>
    <t>5.</t>
  </si>
  <si>
    <t>Ne pas supprimer les lignes de données</t>
  </si>
  <si>
    <t>TABLEAU DE BORD - SUIVI DE LA MISE EN CONFORMITÉ {Référentiel}</t>
  </si>
  <si>
    <t>Structure : [À compléter]
Dernière mise à jour : [JJ/MM/AAAA]</t>
  </si>
  <si>
    <t>{Référentiel} - {Nom du référentiel}</t>
  </si>
  <si>
    <t>TAUX DE MATURITÉ</t>
  </si>
  <si>
    <t>CONSTATS CRITIQUE</t>
  </si>
  <si>
    <t>CONSTATS ÉLEVÉ</t>
  </si>
  <si>
    <t>CONSTATS SIGNIFICATIF</t>
  </si>
  <si>
    <t>CONSTATS MODERE</t>
  </si>
  <si>
    <t>CONSTATS FAIBLE</t>
  </si>
  <si>
    <t>RÉCAPITULATIF GLOBAL - RÉPARTITION DES NIVEAUX DE CONFORMITÉ</t>
  </si>
  <si>
    <t>Référentiel</t>
  </si>
  <si>
    <t>Conforme</t>
  </si>
  <si>
    <t>Non conf.</t>
  </si>
  <si>
    <t>Non applic.</t>
  </si>
  <si>
    <t>Taux global</t>
  </si>
  <si>
    <t>{Référentiel}</t>
  </si>
  <si>
    <t>FEUILLE DE ROUTE DE MISE EN CONFORMITÉ - {Référentiel}</t>
  </si>
  <si>
    <t xml:space="preserve">Structure auditée : [À compléter]
Période : [JJ/MM/AAAA] – [JJ/MM/AAAA] </t>
  </si>
  <si>
    <t>RÉFÉRENTIEL</t>
  </si>
  <si>
    <t>ÉVALUATION</t>
  </si>
  <si>
    <t>CONSTATS</t>
  </si>
  <si>
    <t>RECOMMANDATIONS</t>
  </si>
  <si>
    <t>SUIVI D'AVANCEMENT</t>
  </si>
  <si>
    <t>Code Exigence</t>
  </si>
  <si>
    <t>Domaine</t>
  </si>
  <si>
    <t>Sous-domaine</t>
  </si>
  <si>
    <t>Exigence</t>
  </si>
  <si>
    <t>Criticité de l'exigence</t>
  </si>
  <si>
    <t>Description /
Critères de vérification</t>
  </si>
  <si>
    <t>Statut de conformité</t>
  </si>
  <si>
    <t>Score de conformité</t>
  </si>
  <si>
    <t>Niveau de mise
en œuvre</t>
  </si>
  <si>
    <t>Score de maturité</t>
  </si>
  <si>
    <t>Score Pondéré</t>
  </si>
  <si>
    <t>Score Max.</t>
  </si>
  <si>
    <t>Preuves /
Documents justificatifs</t>
  </si>
  <si>
    <t>Constat(s)</t>
  </si>
  <si>
    <t>Gravité</t>
  </si>
  <si>
    <t>Action(s) correctives</t>
  </si>
  <si>
    <t>Durée estimée de mise en œuvre</t>
  </si>
  <si>
    <t>Coût estimé
(FCFA)</t>
  </si>
  <si>
    <t>Type d'action</t>
  </si>
  <si>
    <t>Priorité</t>
  </si>
  <si>
    <t>Complexité de mise en oeuvre</t>
  </si>
  <si>
    <t>Statut
d'avancement</t>
  </si>
  <si>
    <t>Date de MAJ
du statut</t>
  </si>
  <si>
    <t>% d'avancement
(0-100%)</t>
  </si>
  <si>
    <t>Commentaires /
Observations</t>
  </si>
  <si>
    <t>GOV-01</t>
  </si>
  <si>
    <t>Gouvernance et organisation SSI</t>
  </si>
  <si>
    <t>Politique de sécurité</t>
  </si>
  <si>
    <t>Existence d'une Politique de Sécurité des SI (PSSI) formalisée</t>
  </si>
  <si>
    <t>Critique</t>
  </si>
  <si>
    <t>La structure dispose d'une PSSI approuvée par la direction, diffusée et connue des agents concernés.</t>
  </si>
  <si>
    <t>Optimisé</t>
  </si>
  <si>
    <t>[À compléter]</t>
  </si>
  <si>
    <t>À définir</t>
  </si>
  <si>
    <t>Non démarré</t>
  </si>
  <si>
    <t>GOV-02</t>
  </si>
  <si>
    <t>Revue périodique de la PSSI</t>
  </si>
  <si>
    <t>Normal</t>
  </si>
  <si>
    <t>La PSSI fait l'objet d'une revue formelle au moins annuelle ou après tout incident majeur.</t>
  </si>
  <si>
    <t>Non conforme</t>
  </si>
  <si>
    <t>Inexistant</t>
  </si>
  <si>
    <t>Modéré</t>
  </si>
  <si>
    <t>GOV-03</t>
  </si>
  <si>
    <t>Désignation d'un Responsable de la Sécurité des SI (RSSI)</t>
  </si>
  <si>
    <t>Un RSSI ou équivalent est formellement désigné avec des attributions documentées.</t>
  </si>
  <si>
    <t>Non applicable</t>
  </si>
  <si>
    <t>Faible</t>
  </si>
  <si>
    <t>TOTAUX / TAUX DE CONFORMITÉ GLOBAL</t>
  </si>
  <si>
    <t>PLANNING DE MISE EN CONFORMITÉ - {Référentiel}</t>
  </si>
  <si>
    <t>Structure : [À compléter]
Période de référence : [Définir l'échelle de temps pour la mise en conformité (Mois/Trimestre/Année)]</t>
  </si>
  <si>
    <t>IDENTIFICATION</t>
  </si>
  <si>
    <t>CALENDRIER</t>
  </si>
  <si>
    <t>Réf.
Action</t>
  </si>
  <si>
    <t>Constat</t>
  </si>
  <si>
    <t>Action corrective</t>
  </si>
  <si>
    <t>Responsable</t>
  </si>
  <si>
    <t>Statut</t>
  </si>
  <si>
    <t>Date de début prévue (Mois-Année)</t>
  </si>
  <si>
    <t>M+1</t>
  </si>
  <si>
    <t>M+2</t>
  </si>
  <si>
    <t>M+3</t>
  </si>
  <si>
    <t>M+4</t>
  </si>
  <si>
    <t>M+5</t>
  </si>
  <si>
    <t>M+6</t>
  </si>
  <si>
    <t>M+7</t>
  </si>
  <si>
    <t>M+8</t>
  </si>
  <si>
    <t>M+9</t>
  </si>
  <si>
    <t>M+10</t>
  </si>
  <si>
    <t>M+11</t>
  </si>
  <si>
    <t>M+12</t>
  </si>
  <si>
    <t>A-01</t>
  </si>
  <si>
    <t>C-01</t>
  </si>
  <si>
    <t>[Action corrective P1 - saisir le libellé exact]</t>
  </si>
  <si>
    <t>[Responsable]</t>
  </si>
  <si>
    <t>P1 - IMMÉDIATE</t>
  </si>
  <si>
    <t>A-02</t>
  </si>
  <si>
    <t>C-02</t>
  </si>
  <si>
    <t>[Action corrective P2]</t>
  </si>
  <si>
    <t>P2 - COURT TERME</t>
  </si>
  <si>
    <t>A-03</t>
  </si>
  <si>
    <t>C-03</t>
  </si>
  <si>
    <t>[Action corrective P3]</t>
  </si>
  <si>
    <t>P4 - PLUS OU MOINS LONG TERME</t>
  </si>
  <si>
    <t>A-04</t>
  </si>
  <si>
    <t>C-04</t>
  </si>
  <si>
    <t>[Action corrective P4]</t>
  </si>
  <si>
    <t>P5 - LONG TERME</t>
  </si>
  <si>
    <t>BUDGET DE MISE EN CONFORMITÉ - {Référentiel}</t>
  </si>
  <si>
    <t xml:space="preserve">Structure : [À compléter] </t>
  </si>
  <si>
    <t>VENTILATION BUDGÉTAIRE (FCFA)</t>
  </si>
  <si>
    <t>REMARQUES</t>
  </si>
  <si>
    <t>Type de coût</t>
  </si>
  <si>
    <t>CAPEX</t>
  </si>
  <si>
    <t>OPEX</t>
  </si>
  <si>
    <t>TOTAL
FCFA</t>
  </si>
  <si>
    <t>Commentaires</t>
  </si>
  <si>
    <t>[Action P1]</t>
  </si>
  <si>
    <t>P3 - MOYEN TERME</t>
  </si>
  <si>
    <t>[Action P2]</t>
  </si>
  <si>
    <t>[Action P3]</t>
  </si>
  <si>
    <t>TOTAL ESTIMÉ GLOBAL</t>
  </si>
  <si>
    <t>RÉCAPITULATIF PAR PRIORITÉ</t>
  </si>
  <si>
    <t>Nb actions</t>
  </si>
  <si>
    <t>Coût estimé (FCFA)</t>
  </si>
  <si>
    <t>CAPEX (FCFA)</t>
  </si>
  <si>
    <t>OPEX (FCFA)</t>
  </si>
  <si>
    <t>% budget total</t>
  </si>
  <si>
    <t>Observations</t>
  </si>
  <si>
    <t>[Commentaire]</t>
  </si>
  <si>
    <t>Initial</t>
  </si>
  <si>
    <t>Documentation</t>
  </si>
  <si>
    <t>Géré</t>
  </si>
  <si>
    <t>Logiciel</t>
  </si>
  <si>
    <t>Partiel</t>
  </si>
  <si>
    <t>Matériel</t>
  </si>
  <si>
    <t>Quantifié</t>
  </si>
  <si>
    <t>Formation</t>
  </si>
  <si>
    <t>RH interne</t>
  </si>
  <si>
    <t>Mixte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</si>
</sst>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FCFA&quot;"/>
    <numFmt numFmtId="165" formatCode="0\%"/>
    <numFmt numFmtId="166" formatCode="0.0%"/>
  </numFmts>
  <fonts count="40">
    <font>
      <sz val="11"/>
      <color theme="1"/>
      <name val="Calibri"/>
      <family val="2"/>
      <charset val="1"/>
    </font>
    <font>
      <b/>
      <sz val="14"/>
      <color rgb="FFFFFFFF"/>
      <name val="Montserrat"/>
      <charset val="1"/>
    </font>
    <font>
      <sz val="9"/>
      <color rgb="FFFFFFFF"/>
      <name val="Montserrat"/>
      <charset val="1"/>
    </font>
    <font>
      <b/>
      <sz val="11"/>
      <color rgb="FFFFFFFF"/>
      <name val="Montserrat"/>
      <charset val="1"/>
    </font>
    <font>
      <b/>
      <sz val="9"/>
      <color rgb="FFFFFFFF"/>
      <name val="Montserrat"/>
      <charset val="1"/>
    </font>
    <font>
      <b/>
      <sz val="9"/>
      <color rgb="FF1D477A"/>
      <name val="Montserrat"/>
      <charset val="1"/>
    </font>
    <font>
      <sz val="9"/>
      <color rgb="FF2D2D2D"/>
      <name val="Montserrat"/>
      <charset val="1"/>
    </font>
    <font>
      <b/>
      <sz val="16"/>
      <color rgb="FFFFFFFF"/>
      <name val="Montserrat"/>
      <charset val="1"/>
    </font>
    <font>
      <i/>
      <sz val="9"/>
      <color rgb="FFFFFFFF"/>
      <name val="Montserrat"/>
      <charset val="1"/>
    </font>
    <font>
      <b/>
      <sz val="24"/>
      <color rgb="FF1D477A"/>
      <name val="Montserrat"/>
      <charset val="1"/>
    </font>
    <font>
      <b/>
      <sz val="10"/>
      <color rgb="FFFFFFFF"/>
      <name val="Montserrat"/>
      <charset val="1"/>
    </font>
    <font>
      <b/>
      <sz val="10"/>
      <color rgb="FF1D477A"/>
      <name val="Montserrat"/>
      <charset val="1"/>
    </font>
    <font>
      <b/>
      <sz val="11"/>
      <color rgb="FF1D475F"/>
      <name val="Montserrat"/>
      <charset val="1"/>
    </font>
    <font>
      <b/>
      <sz val="9"/>
      <color rgb="FF1D475F"/>
      <name val="Montserrat"/>
      <charset val="1"/>
    </font>
    <font>
      <i/>
      <sz val="9"/>
      <color rgb="FF2D2D2D"/>
      <name val="Montserrat"/>
      <charset val="1"/>
    </font>
    <font>
      <i/>
      <sz val="8"/>
      <color rgb="FF5A5A5A"/>
      <name val="Montserrat"/>
      <charset val="1"/>
    </font>
    <font>
      <b/>
      <sz val="9"/>
      <color rgb="FFEB0000"/>
      <name val="Montserrat"/>
      <charset val="1"/>
    </font>
    <font>
      <b/>
      <sz val="10"/>
      <color rgb="FF1D475F"/>
      <name val="Montserrat"/>
      <charset val="1"/>
    </font>
    <font>
      <b/>
      <sz val="9"/>
      <color rgb="FFE65100"/>
      <name val="Montserrat"/>
      <charset val="1"/>
    </font>
    <font>
      <i/>
      <sz val="9"/>
      <color rgb="FF5A5A5A"/>
      <name val="Montserrat"/>
      <charset val="1"/>
    </font>
    <font>
      <b/>
      <sz val="9"/>
      <color rgb="FFC78308"/>
      <name val="Montserrat"/>
      <charset val="1"/>
    </font>
    <font>
      <sz val="9"/>
      <color rgb="FF5A5A5A"/>
      <name val="Montserrat"/>
      <charset val="1"/>
    </font>
    <font>
      <b/>
      <sz val="12"/>
      <color rgb="FFFFFFFF"/>
      <name val="Montserrat"/>
      <charset val="1"/>
    </font>
    <font>
      <sz val="12"/>
      <color rgb="FF1D475F"/>
      <name val="Montserrat"/>
      <charset val="1"/>
    </font>
    <font>
      <sz val="14"/>
      <color rgb="FF424242"/>
      <name val="Helvetica Neue"/>
      <family val="2"/>
    </font>
    <font>
      <b/>
      <sz val="14"/>
      <color rgb="FF424242"/>
      <name val="Helvetica Neue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sz val="11"/>
      <color theme="1"/>
      <name val="Calibri"/>
      <family val="2"/>
    </font>
    <font>
      <b/>
      <sz val="9"/>
      <color theme="1"/>
      <name val="Montserrat"/>
      <charset val="1"/>
    </font>
    <font>
      <b/>
      <sz val="18"/>
      <color rgb="FFC00000"/>
      <name val="Calibri"/>
      <family val="2"/>
      <charset val="1"/>
    </font>
    <font>
      <b/>
      <sz val="18"/>
      <color rgb="FFC00000"/>
      <name val="Montserrat"/>
    </font>
    <font>
      <b/>
      <sz val="18"/>
      <color rgb="FFFF0000"/>
      <name val="Calibri"/>
      <family val="2"/>
      <charset val="1"/>
    </font>
    <font>
      <b/>
      <sz val="18"/>
      <color rgb="FFFF0000"/>
      <name val="Montserrat"/>
    </font>
    <font>
      <b/>
      <sz val="18"/>
      <color theme="9" tint="-0.249977111117893"/>
      <name val="Calibri"/>
      <family val="2"/>
      <charset val="1"/>
    </font>
    <font>
      <b/>
      <sz val="18"/>
      <color theme="9" tint="-0.249977111117893"/>
      <name val="Montserrat"/>
    </font>
    <font>
      <b/>
      <sz val="18"/>
      <color rgb="FFFFFF00"/>
      <name val="Calibri"/>
      <family val="2"/>
      <charset val="1"/>
    </font>
    <font>
      <b/>
      <sz val="18"/>
      <color rgb="FFFFFF00"/>
      <name val="Montserrat"/>
    </font>
    <font>
      <b/>
      <sz val="18"/>
      <color rgb="FF00B050"/>
      <name val="Calibri"/>
      <family val="2"/>
      <charset val="1"/>
    </font>
    <font>
      <b/>
      <sz val="18"/>
      <color rgb="FF00B050"/>
      <name val="Montserrat"/>
    </font>
  </fonts>
  <fills count="20">
    <fill>
      <patternFill patternType="none"/>
    </fill>
    <fill>
      <patternFill patternType="gray125"/>
    </fill>
    <fill>
      <patternFill patternType="solid">
        <fgColor rgb="FF1D477A"/>
        <bgColor rgb="FF1D475F"/>
      </patternFill>
    </fill>
    <fill>
      <patternFill patternType="solid">
        <fgColor rgb="FF1D475F"/>
        <bgColor rgb="FF1D477A"/>
      </patternFill>
    </fill>
    <fill>
      <patternFill patternType="solid">
        <fgColor rgb="FF7DB0B2"/>
        <bgColor rgb="FF9E9E9E"/>
      </patternFill>
    </fill>
    <fill>
      <patternFill patternType="solid">
        <fgColor rgb="FFF5F5F5"/>
        <bgColor rgb="FFEEF3F9"/>
      </patternFill>
    </fill>
    <fill>
      <patternFill patternType="solid">
        <fgColor rgb="FFFFFFFF"/>
        <bgColor rgb="FFF5F5F5"/>
      </patternFill>
    </fill>
    <fill>
      <patternFill patternType="solid">
        <fgColor rgb="FF006828"/>
        <bgColor rgb="FF2E7D32"/>
      </patternFill>
    </fill>
    <fill>
      <patternFill patternType="solid">
        <fgColor rgb="FFC78308"/>
        <bgColor rgb="FF997700"/>
      </patternFill>
    </fill>
    <fill>
      <patternFill patternType="solid">
        <fgColor rgb="FFFFEBEE"/>
        <bgColor rgb="FFFFF3E0"/>
      </patternFill>
    </fill>
    <fill>
      <patternFill patternType="solid">
        <fgColor rgb="FFEEF3F9"/>
        <bgColor rgb="FFF5F5F5"/>
      </patternFill>
    </fill>
    <fill>
      <patternFill patternType="solid">
        <fgColor rgb="FFFFF3E0"/>
        <bgColor rgb="FFFFEBEE"/>
      </patternFill>
    </fill>
    <fill>
      <patternFill patternType="solid">
        <fgColor rgb="FFFFBE00"/>
        <bgColor rgb="FFF9A825"/>
      </patternFill>
    </fill>
    <fill>
      <patternFill patternType="solid">
        <fgColor rgb="FF9E9E9E"/>
        <bgColor rgb="FF7DB0B2"/>
      </patternFill>
    </fill>
    <fill>
      <patternFill patternType="solid">
        <fgColor theme="0" tint="-0.249977111117893"/>
        <bgColor rgb="FFF5F5F5"/>
      </patternFill>
    </fill>
    <fill>
      <patternFill patternType="solid">
        <fgColor rgb="FFC00000"/>
        <bgColor rgb="FFC62828"/>
      </patternFill>
    </fill>
    <fill>
      <patternFill patternType="solid">
        <fgColor rgb="FFFF0000"/>
        <bgColor rgb="FFC62828"/>
      </patternFill>
    </fill>
    <fill>
      <patternFill patternType="solid">
        <fgColor rgb="FFFFC000"/>
        <bgColor rgb="FFC62828"/>
      </patternFill>
    </fill>
    <fill>
      <patternFill patternType="solid">
        <fgColor rgb="FFFFFF00"/>
        <bgColor rgb="FFC62828"/>
      </patternFill>
    </fill>
    <fill>
      <patternFill patternType="solid">
        <fgColor rgb="FF00B050"/>
        <bgColor rgb="FFC62828"/>
      </patternFill>
    </fill>
  </fills>
  <borders count="20">
    <border>
      <left/>
      <right/>
      <top/>
      <bottom/>
      <diagonal/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  <diagonal/>
    </border>
    <border>
      <left style="thin">
        <color rgb="FF1D475F"/>
      </left>
      <right/>
      <top style="thin">
        <color rgb="FF1D475F"/>
      </top>
      <bottom style="thin">
        <color rgb="FF1D475F"/>
      </bottom>
      <diagonal/>
    </border>
    <border>
      <left style="thin">
        <color rgb="FF1D475F"/>
      </left>
      <right style="thin">
        <color rgb="FF1D475F"/>
      </right>
      <top style="thin">
        <color rgb="FF1D475F"/>
      </top>
      <bottom style="thin">
        <color rgb="FF1D475F"/>
      </bottom>
      <diagonal/>
    </border>
    <border>
      <left/>
      <right style="thin">
        <color rgb="FF1D475F"/>
      </right>
      <top style="thin">
        <color rgb="FF1D475F"/>
      </top>
      <bottom style="thin">
        <color rgb="FF1D475F"/>
      </bottom>
      <diagonal/>
    </border>
    <border>
      <left/>
      <right style="thin">
        <color rgb="FF1D475F"/>
      </right>
      <top/>
      <bottom/>
      <diagonal/>
    </border>
    <border>
      <left/>
      <right/>
      <top style="thin">
        <color rgb="FF1D475F"/>
      </top>
      <bottom style="thin">
        <color rgb="FF1D475F"/>
      </bottom>
      <diagonal/>
    </border>
    <border>
      <left style="thin">
        <color rgb="FF1D475F"/>
      </left>
      <right/>
      <top style="thin">
        <color rgb="FFB0BEC5"/>
      </top>
      <bottom/>
      <diagonal/>
    </border>
    <border>
      <left/>
      <right/>
      <top style="thin">
        <color rgb="FFB0BEC5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1D475F"/>
      </bottom>
      <diagonal/>
    </border>
    <border>
      <left/>
      <right/>
      <top style="medium">
        <color indexed="64"/>
      </top>
      <bottom style="thin">
        <color rgb="FF1D475F"/>
      </bottom>
      <diagonal/>
    </border>
    <border>
      <left/>
      <right style="medium">
        <color indexed="64"/>
      </right>
      <top style="medium">
        <color indexed="64"/>
      </top>
      <bottom style="thin">
        <color rgb="FF1D475F"/>
      </bottom>
      <diagonal/>
    </border>
    <border>
      <left style="medium">
        <color indexed="64"/>
      </left>
      <right/>
      <top style="thin">
        <color rgb="FF1D475F"/>
      </top>
      <bottom style="thin">
        <color rgb="FF1D475F"/>
      </bottom>
      <diagonal/>
    </border>
    <border>
      <left style="thin">
        <color rgb="FF1D475F"/>
      </left>
      <right style="medium">
        <color indexed="64"/>
      </right>
      <top style="thin">
        <color rgb="FF1D475F"/>
      </top>
      <bottom style="thin">
        <color rgb="FF1D475F"/>
      </bottom>
      <diagonal/>
    </border>
    <border>
      <left/>
      <right style="medium">
        <color indexed="64"/>
      </right>
      <top style="thin">
        <color rgb="FF1D475F"/>
      </top>
      <bottom style="thin">
        <color rgb="FF1D475F"/>
      </bottom>
      <diagonal/>
    </border>
    <border>
      <left style="medium">
        <color indexed="64"/>
      </left>
      <right/>
      <top style="thin">
        <color rgb="FF1D475F"/>
      </top>
      <bottom style="medium">
        <color indexed="64"/>
      </bottom>
      <diagonal/>
    </border>
    <border>
      <left style="thin">
        <color rgb="FF1D475F"/>
      </left>
      <right/>
      <top style="thin">
        <color rgb="FF1D475F"/>
      </top>
      <bottom style="medium">
        <color indexed="64"/>
      </bottom>
      <diagonal/>
    </border>
    <border>
      <left style="thin">
        <color rgb="FF1D475F"/>
      </left>
      <right style="medium">
        <color indexed="64"/>
      </right>
      <top style="thin">
        <color rgb="FF1D475F"/>
      </top>
      <bottom style="medium">
        <color indexed="64"/>
      </bottom>
      <diagonal/>
    </border>
    <border>
      <left style="thin">
        <color rgb="FF1D475F"/>
      </left>
      <right style="thin">
        <color rgb="FF1D475F"/>
      </right>
      <top/>
      <bottom style="thin">
        <color rgb="FF1D475F"/>
      </bottom>
      <diagonal/>
    </border>
    <border>
      <left style="thin">
        <color rgb="FFB0BEC5"/>
      </left>
      <right style="thin">
        <color rgb="FFB0BEC5"/>
      </right>
      <top style="thin">
        <color rgb="FFB0BEC5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4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9" fontId="11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left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right" vertical="center" wrapText="1"/>
    </xf>
    <xf numFmtId="0" fontId="20" fillId="10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left" vertical="center" wrapText="1"/>
    </xf>
    <xf numFmtId="14" fontId="6" fillId="6" borderId="1" xfId="0" applyNumberFormat="1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right" vertical="center" wrapText="1"/>
    </xf>
    <xf numFmtId="0" fontId="21" fillId="6" borderId="1" xfId="0" applyFont="1" applyFill="1" applyBorder="1" applyAlignment="1">
      <alignment horizontal="center" vertical="center" wrapText="1"/>
    </xf>
    <xf numFmtId="165" fontId="6" fillId="6" borderId="1" xfId="0" applyNumberFormat="1" applyFont="1" applyFill="1" applyBorder="1" applyAlignment="1">
      <alignment horizontal="center" vertical="center" wrapText="1"/>
    </xf>
    <xf numFmtId="0" fontId="0" fillId="3" borderId="3" xfId="0" applyFill="1" applyBorder="1"/>
    <xf numFmtId="0" fontId="4" fillId="13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horizontal="right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3" fontId="6" fillId="6" borderId="1" xfId="0" applyNumberFormat="1" applyFont="1" applyFill="1" applyBorder="1" applyAlignment="1">
      <alignment horizontal="right" vertical="center" wrapText="1"/>
    </xf>
    <xf numFmtId="164" fontId="3" fillId="7" borderId="3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/>
    <xf numFmtId="0" fontId="4" fillId="2" borderId="2" xfId="0" applyFont="1" applyFill="1" applyBorder="1" applyAlignment="1">
      <alignment vertical="center" wrapText="1"/>
    </xf>
    <xf numFmtId="0" fontId="17" fillId="14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9" fontId="22" fillId="2" borderId="0" xfId="0" applyNumberFormat="1" applyFont="1" applyFill="1" applyAlignment="1">
      <alignment vertical="center" wrapText="1"/>
    </xf>
    <xf numFmtId="17" fontId="23" fillId="5" borderId="1" xfId="0" applyNumberFormat="1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4" fillId="3" borderId="18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wrapText="1"/>
    </xf>
    <xf numFmtId="0" fontId="13" fillId="8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left" vertical="center" wrapText="1"/>
    </xf>
    <xf numFmtId="0" fontId="14" fillId="5" borderId="19" xfId="0" applyFont="1" applyFill="1" applyBorder="1" applyAlignment="1">
      <alignment horizontal="left" vertical="center" wrapText="1"/>
    </xf>
    <xf numFmtId="0" fontId="6" fillId="5" borderId="19" xfId="0" applyFont="1" applyFill="1" applyBorder="1" applyAlignment="1">
      <alignment horizontal="left" vertical="center" wrapText="1"/>
    </xf>
    <xf numFmtId="0" fontId="18" fillId="11" borderId="19" xfId="0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left" vertical="center" wrapText="1"/>
    </xf>
    <xf numFmtId="0" fontId="16" fillId="9" borderId="19" xfId="0" applyFont="1" applyFill="1" applyBorder="1" applyAlignment="1">
      <alignment horizontal="center" vertical="center" wrapText="1"/>
    </xf>
    <xf numFmtId="0" fontId="17" fillId="10" borderId="19" xfId="0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 wrapText="1"/>
    </xf>
    <xf numFmtId="0" fontId="19" fillId="5" borderId="19" xfId="0" applyFont="1" applyFill="1" applyBorder="1" applyAlignment="1">
      <alignment horizontal="left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  <xf numFmtId="164" fontId="6" fillId="5" borderId="19" xfId="0" applyNumberFormat="1" applyFont="1" applyFill="1" applyBorder="1" applyAlignment="1">
      <alignment horizontal="right" vertical="center" wrapText="1"/>
    </xf>
    <xf numFmtId="0" fontId="20" fillId="10" borderId="19" xfId="0" applyFont="1" applyFill="1" applyBorder="1" applyAlignment="1">
      <alignment horizontal="center" vertical="center" wrapText="1"/>
    </xf>
    <xf numFmtId="0" fontId="21" fillId="5" borderId="19" xfId="0" applyFont="1" applyFill="1" applyBorder="1" applyAlignment="1">
      <alignment horizontal="center" vertical="center" wrapText="1"/>
    </xf>
    <xf numFmtId="165" fontId="6" fillId="5" borderId="19" xfId="0" applyNumberFormat="1" applyFont="1" applyFill="1" applyBorder="1" applyAlignment="1">
      <alignment horizontal="center" vertical="center" wrapText="1"/>
    </xf>
    <xf numFmtId="0" fontId="13" fillId="12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left" vertical="center" wrapText="1"/>
    </xf>
    <xf numFmtId="0" fontId="19" fillId="6" borderId="19" xfId="0" applyFont="1" applyFill="1" applyBorder="1" applyAlignment="1">
      <alignment horizontal="left" vertical="center" wrapText="1"/>
    </xf>
    <xf numFmtId="0" fontId="20" fillId="10" borderId="19" xfId="0" applyFont="1" applyFill="1" applyBorder="1" applyAlignment="1">
      <alignment horizontal="left" vertical="center" wrapText="1"/>
    </xf>
    <xf numFmtId="0" fontId="4" fillId="13" borderId="19" xfId="0" applyFont="1" applyFill="1" applyBorder="1" applyAlignment="1">
      <alignment horizontal="center" vertical="center" wrapText="1"/>
    </xf>
    <xf numFmtId="17" fontId="23" fillId="5" borderId="19" xfId="0" applyNumberFormat="1" applyFont="1" applyFill="1" applyBorder="1" applyAlignment="1">
      <alignment horizontal="center" vertical="center" wrapText="1"/>
    </xf>
    <xf numFmtId="0" fontId="23" fillId="6" borderId="19" xfId="0" applyFont="1" applyFill="1" applyBorder="1" applyAlignment="1">
      <alignment horizontal="center" vertical="center" wrapText="1"/>
    </xf>
    <xf numFmtId="3" fontId="6" fillId="5" borderId="19" xfId="0" applyNumberFormat="1" applyFont="1" applyFill="1" applyBorder="1" applyAlignment="1">
      <alignment horizontal="right" vertical="center" wrapText="1"/>
    </xf>
    <xf numFmtId="164" fontId="4" fillId="2" borderId="19" xfId="0" applyNumberFormat="1" applyFont="1" applyFill="1" applyBorder="1" applyAlignment="1">
      <alignment horizontal="right" vertical="center" wrapText="1"/>
    </xf>
    <xf numFmtId="0" fontId="0" fillId="2" borderId="2" xfId="0" applyFill="1" applyBorder="1" applyAlignment="1">
      <alignment horizontal="center" vertical="center" wrapText="1"/>
    </xf>
    <xf numFmtId="164" fontId="0" fillId="7" borderId="3" xfId="0" applyNumberFormat="1" applyFill="1" applyBorder="1" applyAlignment="1">
      <alignment horizontal="right" vertical="center" wrapText="1"/>
    </xf>
    <xf numFmtId="0" fontId="0" fillId="5" borderId="1" xfId="0" applyFill="1" applyBorder="1" applyAlignment="1">
      <alignment horizontal="center" vertical="center" wrapText="1"/>
    </xf>
    <xf numFmtId="9" fontId="0" fillId="2" borderId="5" xfId="0" applyNumberForma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 wrapText="1"/>
    </xf>
    <xf numFmtId="9" fontId="0" fillId="2" borderId="2" xfId="0" applyNumberForma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0" fillId="17" borderId="16" xfId="0" applyFill="1" applyBorder="1"/>
    <xf numFmtId="0" fontId="29" fillId="18" borderId="2" xfId="0" applyFont="1" applyFill="1" applyBorder="1" applyAlignment="1">
      <alignment horizontal="center" vertical="center" wrapText="1"/>
    </xf>
    <xf numFmtId="0" fontId="0" fillId="18" borderId="16" xfId="0" applyFill="1" applyBorder="1"/>
    <xf numFmtId="9" fontId="9" fillId="6" borderId="12" xfId="0" applyNumberFormat="1" applyFont="1" applyFill="1" applyBorder="1" applyAlignment="1">
      <alignment horizontal="center" vertical="center" wrapText="1"/>
    </xf>
    <xf numFmtId="9" fontId="9" fillId="6" borderId="2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6" xfId="0" applyFill="1" applyBorder="1"/>
    <xf numFmtId="0" fontId="0" fillId="15" borderId="16" xfId="0" applyFill="1" applyBorder="1"/>
    <xf numFmtId="0" fontId="0" fillId="16" borderId="16" xfId="0" applyFill="1" applyBorder="1"/>
    <xf numFmtId="0" fontId="29" fillId="19" borderId="2" xfId="0" applyFont="1" applyFill="1" applyBorder="1" applyAlignment="1">
      <alignment horizontal="center" vertical="center" wrapText="1"/>
    </xf>
    <xf numFmtId="0" fontId="29" fillId="19" borderId="13" xfId="0" applyFont="1" applyFill="1" applyBorder="1" applyAlignment="1">
      <alignment horizontal="center" vertical="center" wrapText="1"/>
    </xf>
    <xf numFmtId="0" fontId="0" fillId="19" borderId="16" xfId="0" applyFill="1" applyBorder="1"/>
    <xf numFmtId="0" fontId="0" fillId="19" borderId="17" xfId="0" applyFill="1" applyBorder="1"/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>
      <alignment horizontal="center" vertical="center" wrapText="1"/>
    </xf>
    <xf numFmtId="0" fontId="29" fillId="17" borderId="2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right" vertical="center" wrapText="1"/>
    </xf>
    <xf numFmtId="0" fontId="10" fillId="3" borderId="8" xfId="0" applyFont="1" applyFill="1" applyBorder="1" applyAlignment="1">
      <alignment horizontal="right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0" fillId="6" borderId="2" xfId="0" applyFont="1" applyFill="1" applyBorder="1" applyAlignment="1">
      <alignment horizontal="center" vertical="center" wrapText="1"/>
    </xf>
    <xf numFmtId="0" fontId="31" fillId="6" borderId="2" xfId="0" applyFont="1" applyFill="1" applyBorder="1" applyAlignment="1">
      <alignment horizontal="center" vertical="center" wrapText="1"/>
    </xf>
    <xf numFmtId="0" fontId="32" fillId="6" borderId="2" xfId="0" applyFont="1" applyFill="1" applyBorder="1" applyAlignment="1">
      <alignment horizontal="center" vertical="center" wrapText="1"/>
    </xf>
    <xf numFmtId="0" fontId="33" fillId="6" borderId="6" xfId="0" applyFont="1" applyFill="1" applyBorder="1" applyAlignment="1">
      <alignment horizontal="center" vertical="center" wrapText="1"/>
    </xf>
    <xf numFmtId="0" fontId="34" fillId="6" borderId="2" xfId="0" applyFont="1" applyFill="1" applyBorder="1" applyAlignment="1">
      <alignment horizontal="center" vertical="center" wrapText="1"/>
    </xf>
    <xf numFmtId="0" fontId="35" fillId="6" borderId="6" xfId="0" applyFont="1" applyFill="1" applyBorder="1" applyAlignment="1">
      <alignment horizontal="center" vertical="center" wrapText="1"/>
    </xf>
    <xf numFmtId="0" fontId="36" fillId="6" borderId="2" xfId="0" applyFont="1" applyFill="1" applyBorder="1" applyAlignment="1">
      <alignment horizontal="center" vertical="center" wrapText="1"/>
    </xf>
    <xf numFmtId="0" fontId="37" fillId="6" borderId="6" xfId="0" applyFont="1" applyFill="1" applyBorder="1" applyAlignment="1">
      <alignment horizontal="center" vertical="center" wrapText="1"/>
    </xf>
    <xf numFmtId="0" fontId="38" fillId="6" borderId="2" xfId="0" applyFont="1" applyFill="1" applyBorder="1" applyAlignment="1">
      <alignment horizontal="center" vertical="center" wrapText="1"/>
    </xf>
    <xf numFmtId="0" fontId="39" fillId="6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74">
    <dxf>
      <font>
        <b/>
        <i val="0"/>
        <sz val="9"/>
        <color theme="1"/>
        <name val="Montserrat (Corps)"/>
      </font>
      <fill>
        <patternFill>
          <bgColor rgb="FF00B050"/>
        </patternFill>
      </fill>
    </dxf>
    <dxf>
      <font>
        <b/>
        <i val="0"/>
        <sz val="9"/>
        <color theme="1"/>
        <name val="Montserrat (Corps)"/>
      </font>
      <fill>
        <patternFill>
          <bgColor rgb="FFFFFF00"/>
        </patternFill>
      </fill>
    </dxf>
    <dxf>
      <font>
        <b/>
        <sz val="9"/>
        <color rgb="FF1D475F"/>
        <name val="Montserrat"/>
        <charset val="1"/>
      </font>
      <fill>
        <patternFill>
          <bgColor rgb="FFFFC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FF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C00000"/>
        </patternFill>
      </fill>
    </dxf>
    <dxf>
      <font>
        <b/>
        <i val="0"/>
        <sz val="9"/>
        <color theme="1"/>
        <name val="Montserrat (Corps)"/>
      </font>
      <fill>
        <patternFill>
          <bgColor rgb="FF00B050"/>
        </patternFill>
      </fill>
    </dxf>
    <dxf>
      <font>
        <b/>
        <i val="0"/>
        <sz val="9"/>
        <color theme="1"/>
        <name val="Montserrat (Corps)"/>
      </font>
      <fill>
        <patternFill>
          <bgColor rgb="FFFFFF00"/>
        </patternFill>
      </fill>
    </dxf>
    <dxf>
      <font>
        <b/>
        <sz val="9"/>
        <color rgb="FF1D475F"/>
        <name val="Montserrat"/>
        <charset val="1"/>
      </font>
      <fill>
        <patternFill>
          <bgColor rgb="FFFFC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FF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C00000"/>
        </patternFill>
      </fill>
    </dxf>
    <dxf>
      <font>
        <b/>
        <i val="0"/>
        <sz val="9"/>
        <color theme="1"/>
        <name val="Montserrat (Corps)"/>
      </font>
      <fill>
        <patternFill>
          <bgColor rgb="FF00B050"/>
        </patternFill>
      </fill>
    </dxf>
    <dxf>
      <font>
        <b/>
        <i val="0"/>
        <sz val="9"/>
        <color theme="1"/>
        <name val="Montserrat (Corps)"/>
      </font>
      <fill>
        <patternFill>
          <bgColor rgb="FFFFFF00"/>
        </patternFill>
      </fill>
    </dxf>
    <dxf>
      <font>
        <b/>
        <sz val="9"/>
        <color rgb="FF1D475F"/>
        <name val="Montserrat"/>
        <charset val="1"/>
      </font>
      <fill>
        <patternFill>
          <bgColor rgb="FFFFC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FF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C00000"/>
        </patternFill>
      </fill>
    </dxf>
    <dxf>
      <font>
        <b/>
        <i val="0"/>
        <sz val="9"/>
        <color theme="1"/>
        <name val="Montserrat (Corps)"/>
      </font>
      <fill>
        <patternFill>
          <bgColor rgb="FF00B050"/>
        </patternFill>
      </fill>
    </dxf>
    <dxf>
      <font>
        <b/>
        <i val="0"/>
        <sz val="9"/>
        <color theme="1"/>
        <name val="Montserrat (Corps)"/>
      </font>
      <fill>
        <patternFill>
          <bgColor rgb="FFFFFF00"/>
        </patternFill>
      </fill>
    </dxf>
    <dxf>
      <font>
        <b/>
        <sz val="9"/>
        <color rgb="FF1D475F"/>
        <name val="Montserrat"/>
        <charset val="1"/>
      </font>
      <fill>
        <patternFill>
          <bgColor rgb="FFFFC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FF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C0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EB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9E9E9E"/>
        </patternFill>
      </fill>
    </dxf>
    <dxf>
      <font>
        <b/>
        <sz val="9"/>
        <color rgb="FF1D475F"/>
        <name val="Montserrat"/>
        <charset val="1"/>
      </font>
      <fill>
        <patternFill>
          <bgColor rgb="FFF9A825"/>
        </patternFill>
      </fill>
    </dxf>
    <dxf>
      <font>
        <b/>
        <sz val="9"/>
        <color rgb="FFFFFFFF"/>
        <name val="Montserrat"/>
        <charset val="1"/>
      </font>
      <fill>
        <patternFill>
          <bgColor rgb="FF006828"/>
        </patternFill>
      </fill>
    </dxf>
    <dxf>
      <font>
        <b/>
        <i val="0"/>
        <sz val="9"/>
        <color theme="1"/>
        <name val="Montserrat (Corps)"/>
      </font>
      <fill>
        <patternFill>
          <bgColor rgb="FF00B050"/>
        </patternFill>
      </fill>
    </dxf>
    <dxf>
      <font>
        <b/>
        <i val="0"/>
        <sz val="9"/>
        <color theme="1"/>
        <name val="Montserrat (Corps)"/>
      </font>
      <fill>
        <patternFill>
          <bgColor rgb="FFFFFF00"/>
        </patternFill>
      </fill>
    </dxf>
    <dxf>
      <font>
        <b/>
        <sz val="9"/>
        <color rgb="FF1D475F"/>
        <name val="Montserrat"/>
        <charset val="1"/>
      </font>
      <fill>
        <patternFill>
          <bgColor rgb="FFFFC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FF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C0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2E7D32"/>
        </patternFill>
      </fill>
    </dxf>
    <dxf>
      <font>
        <b/>
        <i val="0"/>
        <sz val="9"/>
        <color theme="1"/>
        <name val="Montserrat (Corps)"/>
      </font>
      <fill>
        <patternFill>
          <bgColor rgb="FFFFFF00"/>
        </patternFill>
      </fill>
    </dxf>
    <dxf>
      <font>
        <b/>
        <sz val="9"/>
        <color rgb="FF1D475F"/>
        <name val="Montserrat"/>
        <charset val="1"/>
      </font>
      <fill>
        <patternFill>
          <bgColor rgb="FFFFC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FF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C0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92D050"/>
        </patternFill>
      </fill>
    </dxf>
    <dxf>
      <font>
        <b/>
        <sz val="9"/>
        <color rgb="FFFFFFFF"/>
        <name val="Montserrat"/>
        <charset val="1"/>
      </font>
      <fill>
        <patternFill>
          <bgColor rgb="FF2E7D32"/>
        </patternFill>
      </fill>
    </dxf>
    <dxf>
      <font>
        <b/>
        <sz val="9"/>
        <color rgb="FF1D475F"/>
        <name val="Montserrat"/>
        <charset val="1"/>
      </font>
      <fill>
        <patternFill>
          <bgColor rgb="FFF9A825"/>
        </patternFill>
      </fill>
    </dxf>
    <dxf>
      <font>
        <b/>
        <sz val="9"/>
        <color rgb="FFFFFFFF"/>
        <name val="Montserrat"/>
        <charset val="1"/>
      </font>
      <fill>
        <patternFill>
          <bgColor rgb="FFFFC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C62828"/>
        </patternFill>
      </fill>
    </dxf>
    <dxf>
      <font>
        <b/>
        <sz val="9"/>
        <color rgb="FFFFFFFF"/>
        <name val="Montserrat"/>
        <charset val="1"/>
      </font>
      <fill>
        <patternFill>
          <bgColor rgb="FF9E9E9E"/>
        </patternFill>
      </fill>
    </dxf>
    <dxf>
      <font>
        <b/>
        <sz val="9"/>
        <color rgb="FFFFFFFF"/>
        <name val="Montserrat"/>
        <charset val="1"/>
      </font>
      <fill>
        <patternFill>
          <bgColor rgb="FFEB0000"/>
        </patternFill>
      </fill>
    </dxf>
    <dxf>
      <font>
        <b/>
        <sz val="9"/>
        <color rgb="FFFFFFFF"/>
        <name val="Montserrat"/>
        <charset val="1"/>
      </font>
      <fill>
        <patternFill>
          <bgColor rgb="FF006828"/>
        </patternFill>
      </fill>
    </dxf>
    <dxf>
      <font>
        <b/>
        <sz val="9"/>
        <color rgb="FFFFFFFF"/>
        <name val="Montserrat"/>
        <charset val="1"/>
      </font>
      <fill>
        <patternFill>
          <bgColor rgb="FF2E7D32"/>
        </patternFill>
      </fill>
    </dxf>
    <dxf>
      <font>
        <b/>
        <sz val="9"/>
        <color rgb="FFFFFFFF"/>
        <name val="Montserrat"/>
        <charset val="1"/>
      </font>
      <fill>
        <patternFill>
          <bgColor rgb="FFC6282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Montserrat"/>
        <charset val="1"/>
        <scheme val="none"/>
      </font>
      <numFmt numFmtId="164" formatCode="#,##0&quot; FCFA&quot;"/>
      <fill>
        <patternFill patternType="solid">
          <fgColor rgb="FF1D475F"/>
          <bgColor rgb="FF1D477A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D2D2D"/>
        <name val="Montserrat"/>
        <charset val="1"/>
        <scheme val="none"/>
      </font>
      <fill>
        <patternFill patternType="solid">
          <fgColor rgb="FFEEF3F9"/>
          <bgColor rgb="FFF5F5F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C78308"/>
        <name val="Montserrat"/>
        <charset val="1"/>
        <scheme val="none"/>
      </font>
      <fill>
        <patternFill patternType="solid">
          <fgColor rgb="FFF5F5F5"/>
          <bgColor rgb="FFEEF3F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border outline="0">
        <top style="thin">
          <color rgb="FFB0BEC5"/>
        </top>
      </border>
    </dxf>
    <dxf>
      <border outline="0">
        <top style="thin">
          <color rgb="FF1D475F"/>
        </top>
        <bottom style="thin">
          <color rgb="FFB0BEC5"/>
        </bottom>
      </border>
    </dxf>
    <dxf>
      <border outline="0">
        <bottom style="thin">
          <color rgb="FF1D475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1D475F"/>
        <name val="Montserrat"/>
        <charset val="1"/>
        <scheme val="none"/>
      </font>
      <fill>
        <patternFill patternType="solid">
          <fgColor rgb="FF997700"/>
          <bgColor rgb="FFC7830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1D475F"/>
        </left>
        <right style="thin">
          <color rgb="FF1D475F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C78308"/>
        <name val="Montserrat"/>
        <charset val="1"/>
        <scheme val="none"/>
      </font>
      <fill>
        <patternFill patternType="solid">
          <fgColor rgb="FFF5F5F5"/>
          <bgColor rgb="FFEEF3F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C78308"/>
        <name val="Montserrat"/>
        <charset val="1"/>
        <scheme val="none"/>
      </font>
      <fill>
        <patternFill patternType="solid">
          <fgColor rgb="FFF5F5F5"/>
          <bgColor rgb="FFEEF3F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rgb="FF5A5A5A"/>
        <name val="Montserrat"/>
        <charset val="1"/>
        <scheme val="none"/>
      </font>
      <fill>
        <patternFill patternType="solid">
          <fgColor rgb="FFEEF3F9"/>
          <bgColor rgb="FFF5F5F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E65100"/>
        <name val="Montserrat"/>
        <charset val="1"/>
        <scheme val="none"/>
      </font>
      <fill>
        <patternFill patternType="solid">
          <fgColor rgb="FFFFEBEE"/>
          <bgColor rgb="FFFFF3E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1D475F"/>
        <name val="Montserrat"/>
        <charset val="1"/>
        <scheme val="none"/>
      </font>
      <fill>
        <patternFill patternType="solid">
          <fgColor rgb="FFF5F5F5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1D475F"/>
        <name val="Montserrat"/>
        <charset val="1"/>
        <scheme val="none"/>
      </font>
      <fill>
        <patternFill patternType="solid">
          <fgColor rgb="FFF5F5F5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1D475F"/>
        <name val="Montserrat"/>
        <charset val="1"/>
        <scheme val="none"/>
      </font>
      <fill>
        <patternFill patternType="solid">
          <fgColor rgb="FFF5F5F5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E65100"/>
        <name val="Montserrat"/>
        <charset val="1"/>
        <scheme val="none"/>
      </font>
      <fill>
        <patternFill patternType="solid">
          <fgColor rgb="FFFFEBEE"/>
          <bgColor rgb="FFFFF3E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1D475F"/>
        <name val="Montserrat"/>
        <charset val="1"/>
        <scheme val="none"/>
      </font>
      <fill>
        <patternFill patternType="solid">
          <fgColor rgb="FFF5F5F5"/>
          <bgColor rgb="FFEEF3F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EB0000"/>
        <name val="Montserrat"/>
        <charset val="1"/>
        <scheme val="none"/>
      </font>
      <fill>
        <patternFill patternType="solid">
          <fgColor rgb="FFFFF3E0"/>
          <bgColor rgb="FFFFEBEE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E65100"/>
        <name val="Montserrat"/>
        <charset val="1"/>
        <scheme val="none"/>
      </font>
      <fill>
        <patternFill patternType="solid">
          <fgColor rgb="FFFFEBEE"/>
          <bgColor rgb="FFFFF3E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border outline="0">
        <top style="thin">
          <color rgb="FFB0BEC5"/>
        </top>
      </border>
    </dxf>
    <dxf>
      <border outline="0">
        <top style="thin">
          <color rgb="FF1D475F"/>
        </top>
        <bottom style="thin">
          <color rgb="FFB0BEC5"/>
        </bottom>
      </border>
    </dxf>
    <dxf>
      <border outline="0">
        <bottom style="thin">
          <color rgb="FF1D475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1D475F"/>
        <name val="Montserrat"/>
        <charset val="1"/>
        <scheme val="none"/>
      </font>
      <fill>
        <patternFill patternType="solid">
          <fgColor rgb="FF997700"/>
          <bgColor rgb="FFC7830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1D475F"/>
        </left>
        <right style="thin">
          <color rgb="FF1D475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D475F"/>
        <name val="Montserrat"/>
        <charset val="1"/>
        <scheme val="none"/>
      </font>
      <numFmt numFmtId="22" formatCode="mmm\-yy"/>
      <fill>
        <patternFill patternType="solid">
          <fgColor rgb="FFEEF3F9"/>
          <bgColor rgb="FFF5F5F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Montserrat"/>
        <charset val="1"/>
        <scheme val="none"/>
      </font>
      <fill>
        <patternFill patternType="solid">
          <fgColor rgb="FF7DB0B2"/>
          <bgColor rgb="FF9E9E9E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C78308"/>
        <name val="Montserrat"/>
        <charset val="1"/>
        <scheme val="none"/>
      </font>
      <fill>
        <patternFill patternType="solid">
          <fgColor rgb="FFF5F5F5"/>
          <bgColor rgb="FFEEF3F9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C78308"/>
        <name val="Montserrat"/>
        <charset val="1"/>
        <scheme val="none"/>
      </font>
      <fill>
        <patternFill patternType="solid">
          <fgColor rgb="FFF5F5F5"/>
          <bgColor rgb="FFEEF3F9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B0BEC5"/>
        </left>
        <right style="thin">
          <color rgb="FFB0BEC5"/>
        </right>
        <top style="thin">
          <color rgb="FFB0BEC5"/>
        </top>
        <bottom style="thin">
          <color rgb="FFB0BEC5"/>
        </bottom>
        <vertical/>
        <horizontal/>
      </border>
    </dxf>
    <dxf>
      <border outline="0">
        <top style="thin">
          <color rgb="FFB0BEC5"/>
        </top>
      </border>
    </dxf>
    <dxf>
      <border outline="0">
        <top style="thin">
          <color rgb="FF1D475F"/>
        </top>
        <bottom style="thin">
          <color rgb="FFB0BEC5"/>
        </bottom>
      </border>
    </dxf>
    <dxf>
      <border outline="0">
        <bottom style="thin">
          <color rgb="FF1D475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1D475F"/>
        <name val="Montserrat"/>
        <charset val="1"/>
        <scheme val="none"/>
      </font>
      <fill>
        <patternFill patternType="solid">
          <fgColor rgb="FFF9A825"/>
          <bgColor rgb="FFFFBE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1D475F"/>
        </left>
        <right style="thin">
          <color rgb="FF1D475F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EB0000"/>
      <rgbColor rgb="FF00FF00"/>
      <rgbColor rgb="FF0000FF"/>
      <rgbColor rgb="FFFFFF00"/>
      <rgbColor rgb="FFFF00FF"/>
      <rgbColor rgb="FF00FFFF"/>
      <rgbColor rgb="FF800000"/>
      <rgbColor rgb="FF006828"/>
      <rgbColor rgb="FF000080"/>
      <rgbColor rgb="FF997700"/>
      <rgbColor rgb="FF800080"/>
      <rgbColor rgb="FF008080"/>
      <rgbColor rgb="FFB0BEC5"/>
      <rgbColor rgb="FF808080"/>
      <rgbColor rgb="FF7DB0B2"/>
      <rgbColor rgb="FF993366"/>
      <rgbColor rgb="FFFFF3E0"/>
      <rgbColor rgb="FFEEF3F9"/>
      <rgbColor rgb="FF660066"/>
      <rgbColor rgb="FFC78308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5F5F5"/>
      <rgbColor rgb="FFCCFFCC"/>
      <rgbColor rgb="FFFFEBEE"/>
      <rgbColor rgb="FF99CCFF"/>
      <rgbColor rgb="FFFF99CC"/>
      <rgbColor rgb="FFCC99FF"/>
      <rgbColor rgb="FFFFCC99"/>
      <rgbColor rgb="FF3366FF"/>
      <rgbColor rgb="FF33CCCC"/>
      <rgbColor rgb="FF99CC00"/>
      <rgbColor rgb="FFFFBE00"/>
      <rgbColor rgb="FFF9A825"/>
      <rgbColor rgb="FFE65100"/>
      <rgbColor rgb="FF5A5A5A"/>
      <rgbColor rgb="FF9E9E9E"/>
      <rgbColor rgb="FF1D475F"/>
      <rgbColor rgb="FF2E7D32"/>
      <rgbColor rgb="FF003300"/>
      <rgbColor rgb="FF333300"/>
      <rgbColor rgb="FFC62828"/>
      <rgbColor rgb="FF993366"/>
      <rgbColor rgb="FF1D477A"/>
      <rgbColor rgb="FF2D2D2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2657475</xdr:colOff>
      <xdr:row>0</xdr:row>
      <xdr:rowOff>190500</xdr:rowOff>
    </xdr:from>
    <xdr:to>
      <xdr:col>3</xdr:col>
      <xdr:colOff>85725</xdr:colOff>
      <xdr:row>0</xdr:row>
      <xdr:rowOff>723900</xdr:rowOff>
    </xdr:to>
    <xdr:pic>
      <xdr:nvPicPr>
        <xdr:cNvPr id="2" name="Picture 1" descr="Une image contenant texte, capture d’écran, Police, logo&#10;&#10;Le contenu généré par l’IA peut être incorrect.">
          <a:extLst>
            <a:ext uri="{FF2B5EF4-FFF2-40B4-BE49-F238E27FC236}">
              <a16:creationId xmlns:a16="http://schemas.microsoft.com/office/drawing/2014/main" id="{8F5983F6-786C-3906-A5D4-3C52F180B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0" y="190500"/>
          <a:ext cx="1762125" cy="533400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0</xdr:row>
      <xdr:rowOff>180975</xdr:rowOff>
    </xdr:from>
    <xdr:to>
      <xdr:col>2</xdr:col>
      <xdr:colOff>2114772</xdr:colOff>
      <xdr:row>0</xdr:row>
      <xdr:rowOff>762081</xdr:rowOff>
    </xdr:to>
    <xdr:pic>
      <xdr:nvPicPr>
        <xdr:cNvPr id="3" name="Picture 2" descr="Zone de texte 1, Textbox">
          <a:extLst>
            <a:ext uri="{FF2B5EF4-FFF2-40B4-BE49-F238E27FC236}">
              <a16:creationId xmlns:a16="http://schemas.microsoft.com/office/drawing/2014/main" id="{F804068A-501A-ACF9-7C4C-96BC726D5CAB}"/>
            </a:ext>
            <a:ext uri="{147F2762-F138-4A5C-976F-8EAC2B608ADB}">
              <a16:predDERef xmlns:a16="http://schemas.microsoft.com/office/drawing/2014/main" pred="{8F5983F6-786C-3906-A5D4-3C52F180B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4150" y="180975"/>
          <a:ext cx="1590897" cy="581106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0</xdr:row>
      <xdr:rowOff>190500</xdr:rowOff>
    </xdr:from>
    <xdr:to>
      <xdr:col>1</xdr:col>
      <xdr:colOff>1857597</xdr:colOff>
      <xdr:row>0</xdr:row>
      <xdr:rowOff>771606</xdr:rowOff>
    </xdr:to>
    <xdr:pic>
      <xdr:nvPicPr>
        <xdr:cNvPr id="4" name="Picture 3" descr="Zone de texte 1, Textbox">
          <a:extLst>
            <a:ext uri="{FF2B5EF4-FFF2-40B4-BE49-F238E27FC236}">
              <a16:creationId xmlns:a16="http://schemas.microsoft.com/office/drawing/2014/main" id="{58D8A140-3794-EB57-337D-0C77E563D0AC}"/>
            </a:ext>
            <a:ext uri="{147F2762-F138-4A5C-976F-8EAC2B608ADB}">
              <a16:predDERef xmlns:a16="http://schemas.microsoft.com/office/drawing/2014/main" pred="{F804068A-501A-ACF9-7C4C-96BC726D5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6725" y="190500"/>
          <a:ext cx="1590897" cy="5811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</xdr:colOff>
      <xdr:row>0</xdr:row>
      <xdr:rowOff>245745</xdr:rowOff>
    </xdr:from>
    <xdr:to>
      <xdr:col>6</xdr:col>
      <xdr:colOff>916305</xdr:colOff>
      <xdr:row>0</xdr:row>
      <xdr:rowOff>779145</xdr:rowOff>
    </xdr:to>
    <xdr:pic>
      <xdr:nvPicPr>
        <xdr:cNvPr id="2" name="Picture 1" descr="Une image contenant texte, capture d’écran, Police, logo&#10;&#10;Le contenu généré par l’IA peut être incorrect.">
          <a:extLst>
            <a:ext uri="{FF2B5EF4-FFF2-40B4-BE49-F238E27FC236}">
              <a16:creationId xmlns:a16="http://schemas.microsoft.com/office/drawing/2014/main" id="{5517A647-029C-42A6-9413-D9EE8D9BD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655" y="245745"/>
          <a:ext cx="1885950" cy="533400"/>
        </a:xfrm>
        <a:prstGeom prst="rect">
          <a:avLst/>
        </a:prstGeom>
      </xdr:spPr>
    </xdr:pic>
    <xdr:clientData/>
  </xdr:twoCellAnchor>
  <xdr:twoCellAnchor editAs="oneCell">
    <xdr:from>
      <xdr:col>2</xdr:col>
      <xdr:colOff>1011555</xdr:colOff>
      <xdr:row>0</xdr:row>
      <xdr:rowOff>236220</xdr:rowOff>
    </xdr:from>
    <xdr:to>
      <xdr:col>4</xdr:col>
      <xdr:colOff>545052</xdr:colOff>
      <xdr:row>0</xdr:row>
      <xdr:rowOff>817326</xdr:rowOff>
    </xdr:to>
    <xdr:pic>
      <xdr:nvPicPr>
        <xdr:cNvPr id="3" name="Picture 2" descr="Zone de texte 1, Textbox">
          <a:extLst>
            <a:ext uri="{FF2B5EF4-FFF2-40B4-BE49-F238E27FC236}">
              <a16:creationId xmlns:a16="http://schemas.microsoft.com/office/drawing/2014/main" id="{09080145-2C18-43F9-929A-9877C345AC25}"/>
            </a:ext>
            <a:ext uri="{147F2762-F138-4A5C-976F-8EAC2B608ADB}">
              <a16:predDERef xmlns:a16="http://schemas.microsoft.com/office/drawing/2014/main" pred="{8F5983F6-786C-3906-A5D4-3C52F180B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6055" y="236220"/>
          <a:ext cx="1590897" cy="581106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0</xdr:row>
      <xdr:rowOff>245745</xdr:rowOff>
    </xdr:from>
    <xdr:to>
      <xdr:col>2</xdr:col>
      <xdr:colOff>287877</xdr:colOff>
      <xdr:row>0</xdr:row>
      <xdr:rowOff>826851</xdr:rowOff>
    </xdr:to>
    <xdr:pic>
      <xdr:nvPicPr>
        <xdr:cNvPr id="4" name="Picture 3" descr="Zone de texte 1, Textbox">
          <a:extLst>
            <a:ext uri="{FF2B5EF4-FFF2-40B4-BE49-F238E27FC236}">
              <a16:creationId xmlns:a16="http://schemas.microsoft.com/office/drawing/2014/main" id="{63B27289-ECF6-4D49-A2E9-A501C1324A9F}"/>
            </a:ext>
            <a:ext uri="{147F2762-F138-4A5C-976F-8EAC2B608ADB}">
              <a16:predDERef xmlns:a16="http://schemas.microsoft.com/office/drawing/2014/main" pred="{F804068A-501A-ACF9-7C4C-96BC726D5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1480" y="245745"/>
          <a:ext cx="1590897" cy="5811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805815</xdr:colOff>
      <xdr:row>0</xdr:row>
      <xdr:rowOff>85725</xdr:rowOff>
    </xdr:from>
    <xdr:to>
      <xdr:col>3</xdr:col>
      <xdr:colOff>2663190</xdr:colOff>
      <xdr:row>0</xdr:row>
      <xdr:rowOff>619125</xdr:rowOff>
    </xdr:to>
    <xdr:pic>
      <xdr:nvPicPr>
        <xdr:cNvPr id="2" name="Picture 1" descr="Une image contenant texte, capture d’écran, Police, logo&#10;&#10;Le contenu généré par l’IA peut être incorrect.">
          <a:extLst>
            <a:ext uri="{FF2B5EF4-FFF2-40B4-BE49-F238E27FC236}">
              <a16:creationId xmlns:a16="http://schemas.microsoft.com/office/drawing/2014/main" id="{C193D83C-2836-490A-B06D-33CAEB493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3455" y="85725"/>
          <a:ext cx="1885950" cy="533400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0</xdr:row>
      <xdr:rowOff>76200</xdr:rowOff>
    </xdr:from>
    <xdr:to>
      <xdr:col>3</xdr:col>
      <xdr:colOff>263112</xdr:colOff>
      <xdr:row>0</xdr:row>
      <xdr:rowOff>657306</xdr:rowOff>
    </xdr:to>
    <xdr:pic>
      <xdr:nvPicPr>
        <xdr:cNvPr id="3" name="Picture 2" descr="Zone de texte 1, Textbox">
          <a:extLst>
            <a:ext uri="{FF2B5EF4-FFF2-40B4-BE49-F238E27FC236}">
              <a16:creationId xmlns:a16="http://schemas.microsoft.com/office/drawing/2014/main" id="{A3849122-0848-42AF-98F8-16FFD7263CE4}"/>
            </a:ext>
            <a:ext uri="{147F2762-F138-4A5C-976F-8EAC2B608ADB}">
              <a16:predDERef xmlns:a16="http://schemas.microsoft.com/office/drawing/2014/main" pred="{8F5983F6-786C-3906-A5D4-3C52F180B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49855" y="76200"/>
          <a:ext cx="1590897" cy="581106"/>
        </a:xfrm>
        <a:prstGeom prst="rect">
          <a:avLst/>
        </a:prstGeom>
      </xdr:spPr>
    </xdr:pic>
    <xdr:clientData/>
  </xdr:twoCellAnchor>
  <xdr:twoCellAnchor editAs="oneCell">
    <xdr:from>
      <xdr:col>0</xdr:col>
      <xdr:colOff>335280</xdr:colOff>
      <xdr:row>0</xdr:row>
      <xdr:rowOff>85725</xdr:rowOff>
    </xdr:from>
    <xdr:to>
      <xdr:col>1</xdr:col>
      <xdr:colOff>771747</xdr:colOff>
      <xdr:row>0</xdr:row>
      <xdr:rowOff>666831</xdr:rowOff>
    </xdr:to>
    <xdr:pic>
      <xdr:nvPicPr>
        <xdr:cNvPr id="4" name="Picture 3" descr="Zone de texte 1, Textbox">
          <a:extLst>
            <a:ext uri="{FF2B5EF4-FFF2-40B4-BE49-F238E27FC236}">
              <a16:creationId xmlns:a16="http://schemas.microsoft.com/office/drawing/2014/main" id="{5D173C90-56EF-4DE0-9F22-9271574EDE2E}"/>
            </a:ext>
            <a:ext uri="{147F2762-F138-4A5C-976F-8EAC2B608ADB}">
              <a16:predDERef xmlns:a16="http://schemas.microsoft.com/office/drawing/2014/main" pred="{F804068A-501A-ACF9-7C4C-96BC726D5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" y="85725"/>
          <a:ext cx="1590897" cy="5811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516255</xdr:colOff>
      <xdr:row>0</xdr:row>
      <xdr:rowOff>169545</xdr:rowOff>
    </xdr:from>
    <xdr:to>
      <xdr:col>4</xdr:col>
      <xdr:colOff>1274445</xdr:colOff>
      <xdr:row>0</xdr:row>
      <xdr:rowOff>702945</xdr:rowOff>
    </xdr:to>
    <xdr:pic>
      <xdr:nvPicPr>
        <xdr:cNvPr id="2" name="Picture 1" descr="Une image contenant texte, capture d’écran, Police, logo&#10;&#10;Le contenu généré par l’IA peut être incorrect.">
          <a:extLst>
            <a:ext uri="{FF2B5EF4-FFF2-40B4-BE49-F238E27FC236}">
              <a16:creationId xmlns:a16="http://schemas.microsoft.com/office/drawing/2014/main" id="{E9AF9D91-0A97-4FA4-932C-ABA88947B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795" y="169545"/>
          <a:ext cx="1885950" cy="533400"/>
        </a:xfrm>
        <a:prstGeom prst="rect">
          <a:avLst/>
        </a:prstGeom>
      </xdr:spPr>
    </xdr:pic>
    <xdr:clientData/>
  </xdr:twoCellAnchor>
  <xdr:twoCellAnchor editAs="oneCell">
    <xdr:from>
      <xdr:col>2</xdr:col>
      <xdr:colOff>782955</xdr:colOff>
      <xdr:row>0</xdr:row>
      <xdr:rowOff>160020</xdr:rowOff>
    </xdr:from>
    <xdr:to>
      <xdr:col>3</xdr:col>
      <xdr:colOff>2127</xdr:colOff>
      <xdr:row>0</xdr:row>
      <xdr:rowOff>741126</xdr:rowOff>
    </xdr:to>
    <xdr:pic>
      <xdr:nvPicPr>
        <xdr:cNvPr id="3" name="Picture 2" descr="Zone de texte 1, Textbox">
          <a:extLst>
            <a:ext uri="{FF2B5EF4-FFF2-40B4-BE49-F238E27FC236}">
              <a16:creationId xmlns:a16="http://schemas.microsoft.com/office/drawing/2014/main" id="{B39AB8AD-89AD-493A-87CF-9B31CB102599}"/>
            </a:ext>
            <a:ext uri="{147F2762-F138-4A5C-976F-8EAC2B608ADB}">
              <a16:predDERef xmlns:a16="http://schemas.microsoft.com/office/drawing/2014/main" pred="{8F5983F6-786C-3906-A5D4-3C52F180B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03195" y="160020"/>
          <a:ext cx="1590897" cy="581106"/>
        </a:xfrm>
        <a:prstGeom prst="rect">
          <a:avLst/>
        </a:prstGeom>
      </xdr:spPr>
    </xdr:pic>
    <xdr:clientData/>
  </xdr:twoCellAnchor>
  <xdr:twoCellAnchor editAs="oneCell">
    <xdr:from>
      <xdr:col>0</xdr:col>
      <xdr:colOff>388620</xdr:colOff>
      <xdr:row>0</xdr:row>
      <xdr:rowOff>169545</xdr:rowOff>
    </xdr:from>
    <xdr:to>
      <xdr:col>2</xdr:col>
      <xdr:colOff>59277</xdr:colOff>
      <xdr:row>0</xdr:row>
      <xdr:rowOff>750651</xdr:rowOff>
    </xdr:to>
    <xdr:pic>
      <xdr:nvPicPr>
        <xdr:cNvPr id="4" name="Picture 3" descr="Zone de texte 1, Textbox">
          <a:extLst>
            <a:ext uri="{FF2B5EF4-FFF2-40B4-BE49-F238E27FC236}">
              <a16:creationId xmlns:a16="http://schemas.microsoft.com/office/drawing/2014/main" id="{03F166C0-8F13-4E1A-984E-798E9856D4E7}"/>
            </a:ext>
            <a:ext uri="{147F2762-F138-4A5C-976F-8EAC2B608ADB}">
              <a16:predDERef xmlns:a16="http://schemas.microsoft.com/office/drawing/2014/main" pred="{F804068A-501A-ACF9-7C4C-96BC726D5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8620" y="169545"/>
          <a:ext cx="1590897" cy="5811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43815</xdr:colOff>
      <xdr:row>0</xdr:row>
      <xdr:rowOff>177165</xdr:rowOff>
    </xdr:from>
    <xdr:to>
      <xdr:col>4</xdr:col>
      <xdr:colOff>558165</xdr:colOff>
      <xdr:row>0</xdr:row>
      <xdr:rowOff>710565</xdr:rowOff>
    </xdr:to>
    <xdr:pic>
      <xdr:nvPicPr>
        <xdr:cNvPr id="2" name="Picture 1" descr="Une image contenant texte, capture d’écran, Police, logo&#10;&#10;Le contenu généré par l’IA peut être incorrect.">
          <a:extLst>
            <a:ext uri="{FF2B5EF4-FFF2-40B4-BE49-F238E27FC236}">
              <a16:creationId xmlns:a16="http://schemas.microsoft.com/office/drawing/2014/main" id="{1AE9B36F-C7B7-4C89-AF5B-FAE75F618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98695" y="177165"/>
          <a:ext cx="1885950" cy="533400"/>
        </a:xfrm>
        <a:prstGeom prst="rect">
          <a:avLst/>
        </a:prstGeom>
      </xdr:spPr>
    </xdr:pic>
    <xdr:clientData/>
  </xdr:twoCellAnchor>
  <xdr:twoCellAnchor editAs="oneCell">
    <xdr:from>
      <xdr:col>2</xdr:col>
      <xdr:colOff>310515</xdr:colOff>
      <xdr:row>0</xdr:row>
      <xdr:rowOff>167640</xdr:rowOff>
    </xdr:from>
    <xdr:to>
      <xdr:col>2</xdr:col>
      <xdr:colOff>1901412</xdr:colOff>
      <xdr:row>0</xdr:row>
      <xdr:rowOff>748746</xdr:rowOff>
    </xdr:to>
    <xdr:pic>
      <xdr:nvPicPr>
        <xdr:cNvPr id="3" name="Picture 2" descr="Zone de texte 1, Textbox">
          <a:extLst>
            <a:ext uri="{FF2B5EF4-FFF2-40B4-BE49-F238E27FC236}">
              <a16:creationId xmlns:a16="http://schemas.microsoft.com/office/drawing/2014/main" id="{CF70A1DF-97DF-4313-9801-0229A6CB5ABD}"/>
            </a:ext>
            <a:ext uri="{147F2762-F138-4A5C-976F-8EAC2B608ADB}">
              <a16:predDERef xmlns:a16="http://schemas.microsoft.com/office/drawing/2014/main" pred="{8F5983F6-786C-3906-A5D4-3C52F180B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5095" y="167640"/>
          <a:ext cx="1590897" cy="581106"/>
        </a:xfrm>
        <a:prstGeom prst="rect">
          <a:avLst/>
        </a:prstGeom>
      </xdr:spPr>
    </xdr:pic>
    <xdr:clientData/>
  </xdr:twoCellAnchor>
  <xdr:twoCellAnchor editAs="oneCell">
    <xdr:from>
      <xdr:col>0</xdr:col>
      <xdr:colOff>350520</xdr:colOff>
      <xdr:row>0</xdr:row>
      <xdr:rowOff>177165</xdr:rowOff>
    </xdr:from>
    <xdr:to>
      <xdr:col>1</xdr:col>
      <xdr:colOff>752697</xdr:colOff>
      <xdr:row>0</xdr:row>
      <xdr:rowOff>758271</xdr:rowOff>
    </xdr:to>
    <xdr:pic>
      <xdr:nvPicPr>
        <xdr:cNvPr id="4" name="Picture 3" descr="Zone de texte 1, Textbox">
          <a:extLst>
            <a:ext uri="{FF2B5EF4-FFF2-40B4-BE49-F238E27FC236}">
              <a16:creationId xmlns:a16="http://schemas.microsoft.com/office/drawing/2014/main" id="{6C7217C5-6D84-43F6-9063-9C72DCE5C4EB}"/>
            </a:ext>
            <a:ext uri="{147F2762-F138-4A5C-976F-8EAC2B608ADB}">
              <a16:predDERef xmlns:a16="http://schemas.microsoft.com/office/drawing/2014/main" pred="{F804068A-501A-ACF9-7C4C-96BC726D5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0520" y="177165"/>
          <a:ext cx="1590897" cy="58110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50221C-D5E0-4778-882F-972220A3EC7A}" name="Tableau1" displayName="Tableau1" ref="A5:Y8" totalsRowShown="0" headerRowDxfId="65" headerRowBorderDxfId="64" tableBorderDxfId="63" totalsRowBorderDxfId="62">
  <autoFilter ref="A5:Y8" xr:uid="{DF50221C-D5E0-4778-882F-972220A3EC7A}"/>
  <tableColumns count="25">
    <tableColumn id="1" xr3:uid="{357E2CCD-3DDE-4D02-8BEB-112CDCBF8DD6}" name="Code Exigence"/>
    <tableColumn id="2" xr3:uid="{8537E299-7ADC-44DF-A515-24D6BA219EDB}" name="Domaine"/>
    <tableColumn id="3" xr3:uid="{8BF49C09-DF74-4534-9C8B-706DBE082B4C}" name="Sous-domaine"/>
    <tableColumn id="4" xr3:uid="{2C7C2DAC-14C9-4A31-81A4-9002BA136813}" name="Exigence"/>
    <tableColumn id="5" xr3:uid="{7F430869-0D9B-4E14-BA8C-D7C7C24DC6BE}" name="Criticité de l'exigence" dataDxfId="61"/>
    <tableColumn id="6" xr3:uid="{324BA63D-22E4-4D0A-AAA5-52D02FE06887}" name="Description /_x000a_Critères de vérification"/>
    <tableColumn id="7" xr3:uid="{56722220-FE63-4E36-9310-646C044F7A65}" name="Statut de conformité" dataDxfId="60"/>
    <tableColumn id="8" xr3:uid="{78929BAB-E619-401A-A930-E86C1A59E25E}" name="Score de conformité" dataDxfId="59">
      <calculatedColumnFormula>IF(G6="Conforme",1,IF(G6="Non conforme",0,IF(G6="Non applicable","NA","")))</calculatedColumnFormula>
    </tableColumn>
    <tableColumn id="9" xr3:uid="{35098141-62A8-4BD8-9A44-ACC351842D5D}" name="Niveau de mise_x000a_en œuvre" dataDxfId="58"/>
    <tableColumn id="10" xr3:uid="{9CB8672F-5855-4264-B2C5-E226CBEB67D2}" name="Score de maturité" dataDxfId="57">
      <calculatedColumnFormula array="1">IF(G6="Non applicable","NA",_xlfn.SWITCH(I6,"Inexistant",0,"Initial",1,"Géré",2,"Partiel",3,"Quantifié",4,"Optimisé",5))</calculatedColumnFormula>
    </tableColumn>
    <tableColumn id="11" xr3:uid="{8BC8A725-8BC8-4F57-B499-EDBBA75D6CFD}" name="Score Pondéré" dataDxfId="56">
      <calculatedColumnFormula>IFERROR(IF(E6="Critique",J6*2,J6),0)</calculatedColumnFormula>
    </tableColumn>
    <tableColumn id="12" xr3:uid="{54F652B6-9E2F-49B0-9653-D5F9433AF1EA}" name="Score Max." dataDxfId="55">
      <calculatedColumnFormula>IF(E6="Critique",2,1)*IF(G6&lt;&gt;"Non applicable",5,-1)</calculatedColumnFormula>
    </tableColumn>
    <tableColumn id="13" xr3:uid="{37096746-639F-48D2-B24C-AE4F349338AE}" name="Preuves /_x000a_Documents justificatifs"/>
    <tableColumn id="14" xr3:uid="{3EA9B659-AFF9-473C-973F-F8856E3C420F}" name="Constat(s)"/>
    <tableColumn id="15" xr3:uid="{AC170D1D-59D8-4794-A00A-E1D82AC2F772}" name="Gravité" dataDxfId="54"/>
    <tableColumn id="16" xr3:uid="{36916D76-227E-4BD6-B973-0C8CE687E561}" name="Action(s) correctives"/>
    <tableColumn id="17" xr3:uid="{91C6C126-3F26-4424-91D3-6FE3FB399F3D}" name="Durée estimée de mise en œuvre"/>
    <tableColumn id="18" xr3:uid="{1FAE7471-18EF-4000-AA1C-DE8A6F0BAFD1}" name="Coût estimé_x000a_(FCFA)"/>
    <tableColumn id="19" xr3:uid="{D8C60A6F-6A7A-4FAE-9E8B-6E377B20D430}" name="Type d'action" dataDxfId="53"/>
    <tableColumn id="20" xr3:uid="{2510ADEE-37A8-4402-A51A-B45444585C04}" name="Priorité" dataDxfId="52">
      <calculatedColumnFormula>IF(O6="Critique","P1 - IMMÉDIATE",IF(O6="Elevé","P2 - COURT TERME",IF(O6="Significatif","P3 - MOYEN TERME",IF(O6="Modéré","P4 - PLUS OU MOINS LONG TERME",IF(O6="Faible","P5 - LONG TERME","")))))</calculatedColumnFormula>
    </tableColumn>
    <tableColumn id="25" xr3:uid="{CE70BE95-A736-40F0-AB3F-F4F549F611A6}" name="Complexité de mise en oeuvre" dataDxfId="51"/>
    <tableColumn id="21" xr3:uid="{2228FAD3-EDA0-4AD8-8441-7CF6F494B9DA}" name="Statut_x000a_d'avancement"/>
    <tableColumn id="22" xr3:uid="{ABE51C24-63A8-4A81-B8D5-5AB6CAA397EF}" name="Date de MAJ_x000a_du statut"/>
    <tableColumn id="23" xr3:uid="{2533357E-475D-40DF-BA24-B29E07759E39}" name="% d'avancement_x000a_(0-100%)"/>
    <tableColumn id="24" xr3:uid="{286C1C3B-743D-4049-AA78-D8897D6DB77F}" name="Commentaires /_x000a_Observation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FBFC4B-E43F-4C94-A413-D3E34E693529}" name="Tableau2" displayName="Tableau2" ref="A5:T9" totalsRowShown="0" headerRowDxfId="73" headerRowBorderDxfId="72" tableBorderDxfId="71" totalsRowBorderDxfId="70">
  <autoFilter ref="A5:T9" xr:uid="{AAFBFC4B-E43F-4C94-A413-D3E34E693529}"/>
  <tableColumns count="20">
    <tableColumn id="1" xr3:uid="{3662A9F9-4FC4-4D26-9230-E36451F8B1BF}" name="Réf._x000a_Action"/>
    <tableColumn id="2" xr3:uid="{28D019F7-38A2-4E37-AA42-BDAC3B8D0E08}" name="Constat"/>
    <tableColumn id="3" xr3:uid="{F8BF09F6-F154-4CA3-B838-8582604C41E1}" name="Action corrective"/>
    <tableColumn id="4" xr3:uid="{3DA37E65-3C51-4484-BEE2-91043D1EC71B}" name="Responsable"/>
    <tableColumn id="5" xr3:uid="{E77E22F3-9122-435B-8E65-E176F21D4DAA}" name="Priorité" dataDxfId="69"/>
    <tableColumn id="20" xr3:uid="{12DFD8CD-C46F-4170-AC2F-7408F51D793D}" name="Complexité de mise en oeuvre" dataDxfId="68"/>
    <tableColumn id="6" xr3:uid="{9CA15001-2B4E-4F46-8670-6C578B3F630E}" name="Statut" dataDxfId="67"/>
    <tableColumn id="7" xr3:uid="{AA9FE09B-F6EE-472C-971A-622777A98C54}" name="Date de début prévue (Mois-Année)" dataDxfId="66"/>
    <tableColumn id="8" xr3:uid="{B7DF12AA-0325-4C1C-91F4-696B64C48030}" name="M+1"/>
    <tableColumn id="9" xr3:uid="{C4F735BD-401C-41CA-BEBF-E4AEFE602034}" name="M+2"/>
    <tableColumn id="10" xr3:uid="{C4EE02F0-BC0C-4ED5-BB74-F846E3B42680}" name="M+3"/>
    <tableColumn id="11" xr3:uid="{5D8AA0C3-7444-4F81-9CB8-F655B1EC8792}" name="M+4"/>
    <tableColumn id="12" xr3:uid="{C244D0DF-81DA-400E-B66D-4EE11B9294DC}" name="M+5"/>
    <tableColumn id="13" xr3:uid="{69E80370-CDA0-4BCE-AE6C-BB921E40DD2E}" name="M+6"/>
    <tableColumn id="14" xr3:uid="{D3485740-8E0D-40EC-97F5-DBE78FB56E8A}" name="M+7"/>
    <tableColumn id="15" xr3:uid="{9D49913D-A4FE-4372-8CCC-C164089B991B}" name="M+8"/>
    <tableColumn id="16" xr3:uid="{36407578-8B16-4298-9B98-97391AF26C26}" name="M+9"/>
    <tableColumn id="17" xr3:uid="{237B8748-9950-46D7-B186-89E1026FFB65}" name="M+10"/>
    <tableColumn id="18" xr3:uid="{E2BBF4D4-9345-414A-B5EF-55A74E230F85}" name="M+11"/>
    <tableColumn id="19" xr3:uid="{6643F9F2-0ADD-42BA-A65B-263F8BDD54AD}" name="M+1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B05C03-5AFE-4335-82EB-5B377D7C010E}" name="Tableau3" displayName="Tableau3" ref="A5:I8" totalsRowShown="0" headerRowDxfId="50" headerRowBorderDxfId="49" tableBorderDxfId="48" totalsRowBorderDxfId="47">
  <autoFilter ref="A5:I8" xr:uid="{FCB05C03-5AFE-4335-82EB-5B377D7C010E}"/>
  <tableColumns count="9">
    <tableColumn id="1" xr3:uid="{AA1CDCA0-DCE6-4D81-AD67-13B33091D197}" name="Réf._x000a_Action"/>
    <tableColumn id="2" xr3:uid="{14BD9C63-8D44-44D0-B49E-1B6E35F474A3}" name="Priorité" dataDxfId="46"/>
    <tableColumn id="3" xr3:uid="{E6C77655-8B2F-46AD-8229-1CFDB95E3752}" name="Action corrective"/>
    <tableColumn id="4" xr3:uid="{36671476-AE35-43FC-86F6-555192CEE37A}" name="Responsable"/>
    <tableColumn id="5" xr3:uid="{2E2C60DD-E28F-428B-A33C-489CFAE51DC6}" name="Type de coût" dataDxfId="45"/>
    <tableColumn id="6" xr3:uid="{F5FC57B4-39CD-41FF-A809-8F77FEC7F9C5}" name="CAPEX"/>
    <tableColumn id="7" xr3:uid="{B86E2170-DF92-424B-812D-A25ABB90BCED}" name="OPEX"/>
    <tableColumn id="8" xr3:uid="{71E9F09F-9E2B-4D94-B261-2EED14CA1780}" name="TOTAL_x000a_FCFA" dataDxfId="44">
      <calculatedColumnFormula>SUM(F6:G6)</calculatedColumnFormula>
    </tableColumn>
    <tableColumn id="9" xr3:uid="{F10CEABF-4D58-4412-A33D-924A556D4EC5}" name="Commentair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DB0B2"/>
  </sheetPr>
  <dimension ref="B1:C18"/>
  <sheetViews>
    <sheetView showGridLines="0" zoomScaleNormal="100" workbookViewId="0">
      <selection activeCell="F1" sqref="F1"/>
    </sheetView>
  </sheetViews>
  <sheetFormatPr baseColWidth="10" defaultColWidth="8.6640625" defaultRowHeight="14.4"/>
  <cols>
    <col min="1" max="1" width="3" customWidth="1"/>
    <col min="2" max="2" width="30" customWidth="1"/>
    <col min="3" max="3" width="65" customWidth="1"/>
    <col min="4" max="4" width="3" customWidth="1"/>
  </cols>
  <sheetData>
    <row r="1" spans="2:3" ht="93" customHeight="1"/>
    <row r="2" spans="2:3" ht="39.75" customHeight="1">
      <c r="B2" s="93" t="s">
        <v>0</v>
      </c>
      <c r="C2" s="93"/>
    </row>
    <row r="3" spans="2:3" ht="18" customHeight="1">
      <c r="B3" s="97"/>
      <c r="C3" s="97"/>
    </row>
    <row r="4" spans="2:3" ht="7.5" customHeight="1"/>
    <row r="5" spans="2:3" ht="21.75" customHeight="1">
      <c r="B5" s="98" t="s">
        <v>1</v>
      </c>
      <c r="C5" s="98"/>
    </row>
    <row r="6" spans="2:3">
      <c r="B6" s="1" t="s">
        <v>2</v>
      </c>
      <c r="C6" s="1" t="s">
        <v>3</v>
      </c>
    </row>
    <row r="7" spans="2:3" ht="19.5" customHeight="1">
      <c r="B7" s="2" t="s">
        <v>4</v>
      </c>
      <c r="C7" s="3" t="s">
        <v>5</v>
      </c>
    </row>
    <row r="8" spans="2:3" ht="43.2">
      <c r="B8" s="2" t="s">
        <v>6</v>
      </c>
      <c r="C8" s="3" t="s">
        <v>7</v>
      </c>
    </row>
    <row r="9" spans="2:3" ht="28.8">
      <c r="B9" s="2" t="s">
        <v>8</v>
      </c>
      <c r="C9" s="3" t="s">
        <v>9</v>
      </c>
    </row>
    <row r="10" spans="2:3" ht="19.5" customHeight="1">
      <c r="B10" s="2" t="s">
        <v>10</v>
      </c>
      <c r="C10" s="3" t="s">
        <v>11</v>
      </c>
    </row>
    <row r="11" spans="2:3" ht="19.5" customHeight="1">
      <c r="B11" s="2" t="s">
        <v>12</v>
      </c>
      <c r="C11" s="3" t="s">
        <v>13</v>
      </c>
    </row>
    <row r="12" spans="2:3" ht="7.5" customHeight="1"/>
    <row r="13" spans="2:3" ht="21.75" customHeight="1">
      <c r="B13" s="98" t="s">
        <v>14</v>
      </c>
      <c r="C13" s="98"/>
    </row>
    <row r="14" spans="2:3" ht="19.5" customHeight="1">
      <c r="B14" s="4" t="s">
        <v>15</v>
      </c>
      <c r="C14" s="5" t="s">
        <v>16</v>
      </c>
    </row>
    <row r="15" spans="2:3" ht="28.8">
      <c r="B15" s="4" t="s">
        <v>17</v>
      </c>
      <c r="C15" s="5" t="s">
        <v>18</v>
      </c>
    </row>
    <row r="16" spans="2:3" ht="19.5" customHeight="1">
      <c r="B16" s="4" t="s">
        <v>19</v>
      </c>
      <c r="C16" s="5" t="s">
        <v>20</v>
      </c>
    </row>
    <row r="17" spans="2:3" ht="19.5" customHeight="1">
      <c r="B17" s="4" t="s">
        <v>21</v>
      </c>
      <c r="C17" s="5" t="s">
        <v>22</v>
      </c>
    </row>
    <row r="18" spans="2:3" ht="19.5" customHeight="1">
      <c r="B18" s="4" t="s">
        <v>23</v>
      </c>
      <c r="C18" s="5" t="s">
        <v>24</v>
      </c>
    </row>
  </sheetData>
  <mergeCells count="4">
    <mergeCell ref="B2:C2"/>
    <mergeCell ref="B3:C3"/>
    <mergeCell ref="B5:C5"/>
    <mergeCell ref="B13:C13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1D477A"/>
  </sheetPr>
  <dimension ref="A1:M13"/>
  <sheetViews>
    <sheetView showGridLines="0" topLeftCell="A2" zoomScaleNormal="100" workbookViewId="0">
      <selection activeCell="L7" sqref="L7:M7"/>
    </sheetView>
  </sheetViews>
  <sheetFormatPr baseColWidth="10" defaultColWidth="8.6640625" defaultRowHeight="14.4"/>
  <cols>
    <col min="1" max="1" width="3" customWidth="1"/>
    <col min="2" max="2" width="22" customWidth="1"/>
    <col min="3" max="7" width="15" customWidth="1"/>
    <col min="8" max="8" width="4.6640625" customWidth="1"/>
    <col min="9" max="9" width="22" customWidth="1"/>
    <col min="10" max="13" width="15" customWidth="1"/>
    <col min="14" max="14" width="3" customWidth="1"/>
  </cols>
  <sheetData>
    <row r="1" spans="1:13" ht="79.650000000000006" customHeight="1"/>
    <row r="2" spans="1:13" ht="45" customHeight="1">
      <c r="A2" s="102" t="s">
        <v>25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</row>
    <row r="3" spans="1:13" ht="27.9" customHeight="1">
      <c r="A3" s="94" t="s">
        <v>26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</row>
    <row r="4" spans="1:13" ht="15" thickBot="1"/>
    <row r="5" spans="1:13" ht="21.75" customHeight="1">
      <c r="B5" s="99" t="s">
        <v>27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1"/>
    </row>
    <row r="6" spans="1:13" ht="19.5" customHeight="1">
      <c r="B6" s="119" t="s">
        <v>28</v>
      </c>
      <c r="C6" s="120"/>
      <c r="D6" s="121" t="s">
        <v>29</v>
      </c>
      <c r="E6" s="121"/>
      <c r="F6" s="122" t="s">
        <v>30</v>
      </c>
      <c r="G6" s="122"/>
      <c r="H6" s="123" t="s">
        <v>31</v>
      </c>
      <c r="I6" s="123"/>
      <c r="J6" s="104" t="s">
        <v>32</v>
      </c>
      <c r="K6" s="104"/>
      <c r="L6" s="112" t="s">
        <v>33</v>
      </c>
      <c r="M6" s="113"/>
    </row>
    <row r="7" spans="1:13" ht="49.5" customHeight="1">
      <c r="B7" s="106">
        <f>'Feuille de route'!J9</f>
        <v>0.26666666666666666</v>
      </c>
      <c r="C7" s="107"/>
      <c r="D7" s="137">
        <f>COUNTIF('Feuille de route'!O6:O8,"Critique")</f>
        <v>1</v>
      </c>
      <c r="E7" s="138"/>
      <c r="F7" s="139">
        <f>COUNTIF('Feuille de route'!O6:O8,"Elevé")</f>
        <v>0</v>
      </c>
      <c r="G7" s="140"/>
      <c r="H7" s="141">
        <f>COUNTIF('Feuille de route'!O6:O8,"Significatif")</f>
        <v>0</v>
      </c>
      <c r="I7" s="142"/>
      <c r="J7" s="143">
        <f>COUNTIF('Feuille de route'!O6:O8,"Modéré")</f>
        <v>1</v>
      </c>
      <c r="K7" s="144"/>
      <c r="L7" s="145">
        <f>COUNTIF('Feuille de route'!O6:O8,"Faible")</f>
        <v>1</v>
      </c>
      <c r="M7" s="146"/>
    </row>
    <row r="8" spans="1:13" ht="19.5" customHeight="1" thickBot="1">
      <c r="B8" s="108"/>
      <c r="C8" s="109"/>
      <c r="D8" s="110"/>
      <c r="E8" s="110"/>
      <c r="F8" s="111"/>
      <c r="G8" s="111"/>
      <c r="H8" s="103"/>
      <c r="I8" s="103"/>
      <c r="J8" s="105"/>
      <c r="K8" s="105"/>
      <c r="L8" s="114"/>
      <c r="M8" s="115"/>
    </row>
    <row r="11" spans="1:13" ht="21.75" customHeight="1">
      <c r="B11" s="116" t="s">
        <v>34</v>
      </c>
      <c r="C11" s="117"/>
      <c r="D11" s="117"/>
      <c r="E11" s="117"/>
      <c r="F11" s="118"/>
    </row>
    <row r="12" spans="1:13" ht="18" customHeight="1">
      <c r="B12" s="6" t="s">
        <v>35</v>
      </c>
      <c r="C12" s="6" t="s">
        <v>36</v>
      </c>
      <c r="D12" s="6" t="s">
        <v>37</v>
      </c>
      <c r="E12" s="6" t="s">
        <v>38</v>
      </c>
      <c r="F12" s="6" t="s">
        <v>39</v>
      </c>
    </row>
    <row r="13" spans="1:13" ht="19.5" customHeight="1">
      <c r="B13" s="7" t="s">
        <v>40</v>
      </c>
      <c r="C13" s="89">
        <f>COUNTIF('Feuille de route'!G6:G8,"Conforme")</f>
        <v>1</v>
      </c>
      <c r="D13" s="89">
        <f>COUNTIF('Feuille de route'!G6:G8,"Non conforme")</f>
        <v>1</v>
      </c>
      <c r="E13" s="89">
        <f>COUNTIF('Feuille de route'!G6:G8,"Non applicable")</f>
        <v>1</v>
      </c>
      <c r="F13" s="8">
        <f>'Feuille de route'!H9</f>
        <v>0.5</v>
      </c>
    </row>
  </sheetData>
  <mergeCells count="22">
    <mergeCell ref="L8:M8"/>
    <mergeCell ref="B11:F11"/>
    <mergeCell ref="B6:C6"/>
    <mergeCell ref="D6:E6"/>
    <mergeCell ref="F6:G6"/>
    <mergeCell ref="H6:I6"/>
    <mergeCell ref="B5:M5"/>
    <mergeCell ref="A2:M2"/>
    <mergeCell ref="A3:M3"/>
    <mergeCell ref="H7:I7"/>
    <mergeCell ref="H8:I8"/>
    <mergeCell ref="J6:K6"/>
    <mergeCell ref="J7:K7"/>
    <mergeCell ref="J8:K8"/>
    <mergeCell ref="B7:C7"/>
    <mergeCell ref="D7:E7"/>
    <mergeCell ref="F7:G7"/>
    <mergeCell ref="B8:C8"/>
    <mergeCell ref="D8:E8"/>
    <mergeCell ref="F8:G8"/>
    <mergeCell ref="L6:M6"/>
    <mergeCell ref="L7:M7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6828"/>
  </sheetPr>
  <dimension ref="A1:Y9"/>
  <sheetViews>
    <sheetView showGridLines="0" topLeftCell="Q1" zoomScaleNormal="100" workbookViewId="0">
      <pane ySplit="5" topLeftCell="A6" activePane="bottomLeft" state="frozen"/>
      <selection pane="bottomLeft" activeCell="C6" sqref="C6:W6"/>
    </sheetView>
  </sheetViews>
  <sheetFormatPr baseColWidth="10" defaultColWidth="8.6640625" defaultRowHeight="14.4"/>
  <cols>
    <col min="1" max="1" width="16.88671875" customWidth="1"/>
    <col min="2" max="2" width="20" customWidth="1"/>
    <col min="3" max="3" width="22" customWidth="1"/>
    <col min="4" max="5" width="40" customWidth="1"/>
    <col min="6" max="6" width="42.109375" bestFit="1" customWidth="1"/>
    <col min="7" max="7" width="22.44140625" customWidth="1"/>
    <col min="8" max="8" width="18.33203125" customWidth="1"/>
    <col min="9" max="9" width="16.6640625" customWidth="1"/>
    <col min="10" max="10" width="16.33203125" customWidth="1"/>
    <col min="11" max="11" width="10.33203125" bestFit="1" customWidth="1"/>
    <col min="12" max="12" width="9.44140625" bestFit="1" customWidth="1"/>
    <col min="13" max="13" width="20.33203125" customWidth="1"/>
    <col min="14" max="15" width="35" customWidth="1"/>
    <col min="16" max="16" width="45" customWidth="1"/>
    <col min="17" max="17" width="16.33203125" customWidth="1"/>
    <col min="18" max="18" width="16" customWidth="1"/>
    <col min="19" max="22" width="20" customWidth="1"/>
    <col min="23" max="23" width="14.88671875" customWidth="1"/>
    <col min="24" max="24" width="16.33203125" customWidth="1"/>
    <col min="25" max="25" width="40" customWidth="1"/>
  </cols>
  <sheetData>
    <row r="1" spans="1:25" ht="66" customHeight="1"/>
    <row r="2" spans="1:25" ht="37.5" customHeight="1">
      <c r="A2" s="93" t="s">
        <v>41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</row>
    <row r="3" spans="1:25" ht="33" customHeight="1">
      <c r="A3" s="94" t="s">
        <v>42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</row>
    <row r="4" spans="1:25" ht="21.75" customHeight="1">
      <c r="A4" s="128" t="s">
        <v>43</v>
      </c>
      <c r="B4" s="128"/>
      <c r="C4" s="128"/>
      <c r="D4" s="128"/>
      <c r="E4" s="128"/>
      <c r="F4" s="128"/>
      <c r="G4" s="129" t="s">
        <v>44</v>
      </c>
      <c r="H4" s="129"/>
      <c r="I4" s="129"/>
      <c r="J4" s="129"/>
      <c r="K4" s="45"/>
      <c r="L4" s="45"/>
      <c r="M4" s="131" t="s">
        <v>45</v>
      </c>
      <c r="N4" s="132"/>
      <c r="O4" s="133"/>
      <c r="P4" s="130" t="s">
        <v>46</v>
      </c>
      <c r="Q4" s="130"/>
      <c r="R4" s="130"/>
      <c r="S4" s="130"/>
      <c r="T4" s="46"/>
      <c r="U4" s="46"/>
      <c r="V4" s="126" t="s">
        <v>47</v>
      </c>
      <c r="W4" s="127"/>
      <c r="X4" s="127"/>
      <c r="Y4" s="127"/>
    </row>
    <row r="5" spans="1:25" ht="45" customHeight="1">
      <c r="A5" s="57" t="s">
        <v>48</v>
      </c>
      <c r="B5" s="57" t="s">
        <v>49</v>
      </c>
      <c r="C5" s="57" t="s">
        <v>50</v>
      </c>
      <c r="D5" s="57" t="s">
        <v>51</v>
      </c>
      <c r="E5" s="57" t="s">
        <v>52</v>
      </c>
      <c r="F5" s="57" t="s">
        <v>53</v>
      </c>
      <c r="G5" s="58" t="s">
        <v>54</v>
      </c>
      <c r="H5" s="58" t="s">
        <v>55</v>
      </c>
      <c r="I5" s="58" t="s">
        <v>56</v>
      </c>
      <c r="J5" s="58" t="s">
        <v>57</v>
      </c>
      <c r="K5" s="58" t="s">
        <v>58</v>
      </c>
      <c r="L5" s="58" t="s">
        <v>59</v>
      </c>
      <c r="M5" s="59" t="s">
        <v>60</v>
      </c>
      <c r="N5" s="59" t="s">
        <v>61</v>
      </c>
      <c r="O5" s="59" t="s">
        <v>62</v>
      </c>
      <c r="P5" s="60" t="s">
        <v>63</v>
      </c>
      <c r="Q5" s="60" t="s">
        <v>64</v>
      </c>
      <c r="R5" s="60" t="s">
        <v>65</v>
      </c>
      <c r="S5" s="60" t="s">
        <v>66</v>
      </c>
      <c r="T5" s="60" t="s">
        <v>67</v>
      </c>
      <c r="U5" s="60" t="s">
        <v>68</v>
      </c>
      <c r="V5" s="61" t="s">
        <v>69</v>
      </c>
      <c r="W5" s="61" t="s">
        <v>70</v>
      </c>
      <c r="X5" s="61" t="s">
        <v>71</v>
      </c>
      <c r="Y5" s="61" t="s">
        <v>72</v>
      </c>
    </row>
    <row r="6" spans="1:25" ht="31.5" customHeight="1">
      <c r="A6" s="9" t="s">
        <v>73</v>
      </c>
      <c r="B6" s="10" t="s">
        <v>74</v>
      </c>
      <c r="C6" s="11" t="s">
        <v>75</v>
      </c>
      <c r="D6" s="5" t="s">
        <v>76</v>
      </c>
      <c r="E6" s="14" t="s">
        <v>77</v>
      </c>
      <c r="F6" s="12" t="s">
        <v>78</v>
      </c>
      <c r="G6" s="13" t="s">
        <v>36</v>
      </c>
      <c r="H6" s="44">
        <f>IF(G6="Conforme",1,IF(G6="Non conforme",0,IF(G6="Non applicable","NA","")))</f>
        <v>1</v>
      </c>
      <c r="I6" s="14" t="s">
        <v>159</v>
      </c>
      <c r="J6" s="51" cm="1">
        <f t="array" ref="J6">IF(G6="Non applicable","NA",_xlfn.SWITCH(I6,"Inexistant",0,"Initial",1,"Géré",2,"Partiel",3,"Quantifié",4,"Optimisé",5))</f>
        <v>2</v>
      </c>
      <c r="K6" s="51">
        <f>IFERROR(IF(E6="Critique",J6*2,J6),0)</f>
        <v>4</v>
      </c>
      <c r="L6" s="51">
        <f>IF(E6="Critique",2,1)*IF(G6&lt;&gt;"Non applicable",5,-1)</f>
        <v>10</v>
      </c>
      <c r="M6" s="15" t="s">
        <v>80</v>
      </c>
      <c r="N6" s="15" t="s">
        <v>80</v>
      </c>
      <c r="O6" s="14" t="s">
        <v>77</v>
      </c>
      <c r="P6" s="5" t="s">
        <v>80</v>
      </c>
      <c r="Q6" s="16"/>
      <c r="R6" s="17">
        <v>0</v>
      </c>
      <c r="S6" s="15"/>
      <c r="T6" s="18" t="str">
        <f>IF(O6="Critique","P1 - IMMÉDIATE",IF(O6="Elevé","P2 - COURT TERME",IF(O6="Significatif","P3 - MOYEN TERME",IF(O6="Modéré","P4 - PLUS OU MOINS LONG TERME",IF(O6="Faible","P5 - LONG TERME","")))))</f>
        <v>P1 - IMMÉDIATE</v>
      </c>
      <c r="U6" s="18"/>
      <c r="V6" s="19" t="s">
        <v>82</v>
      </c>
      <c r="W6" s="16"/>
      <c r="X6" s="20">
        <v>0</v>
      </c>
      <c r="Y6" s="5"/>
    </row>
    <row r="7" spans="1:25" ht="31.5" customHeight="1">
      <c r="A7" s="21" t="s">
        <v>83</v>
      </c>
      <c r="B7" s="22" t="s">
        <v>74</v>
      </c>
      <c r="C7" s="23" t="s">
        <v>75</v>
      </c>
      <c r="D7" s="24" t="s">
        <v>84</v>
      </c>
      <c r="E7" s="14" t="s">
        <v>85</v>
      </c>
      <c r="F7" s="25" t="s">
        <v>86</v>
      </c>
      <c r="G7" s="13" t="s">
        <v>87</v>
      </c>
      <c r="H7" s="44">
        <f t="shared" ref="H7:H8" si="0">IF(G7="Conforme",1,IF(G7="Non conforme",0,IF(G7="Non applicable","NA","")))</f>
        <v>0</v>
      </c>
      <c r="I7" s="14" t="s">
        <v>88</v>
      </c>
      <c r="J7" s="51" cm="1">
        <f t="array" ref="J7">IF(G7="Non applicable","NA",_xlfn.SWITCH(I7,"Inexistant",0,"Initial",1,"Géré",2,"Partiel",3,"Quantifié",4,"Optimisé",5))</f>
        <v>0</v>
      </c>
      <c r="K7" s="51">
        <f t="shared" ref="K7:K8" si="1">IFERROR(IF(E7="Critique",J7*2,J7),0)</f>
        <v>0</v>
      </c>
      <c r="L7" s="51">
        <f t="shared" ref="L7:L8" si="2">IF(E7="Critique",2,1)*IF(G7&lt;&gt;"Non applicable",5,-1)</f>
        <v>5</v>
      </c>
      <c r="M7" s="26" t="s">
        <v>80</v>
      </c>
      <c r="N7" s="26" t="s">
        <v>80</v>
      </c>
      <c r="O7" s="14" t="s">
        <v>89</v>
      </c>
      <c r="P7" s="24" t="s">
        <v>80</v>
      </c>
      <c r="Q7" s="27"/>
      <c r="R7" s="28">
        <v>0</v>
      </c>
      <c r="S7" s="15" t="s">
        <v>81</v>
      </c>
      <c r="T7" s="18" t="str">
        <f t="shared" ref="T7:T8" si="3">IF(O7="Critique","P1 - IMMÉDIATE",IF(O7="Elevé","P2 - COURT TERME",IF(O7="Significatif","P3 - MOYEN TERME",IF(O7="Modéré","P4 - PLUS OU MOINS LONG TERME",IF(O7="Faible","P5 - LONG TERME","")))))</f>
        <v>P4 - PLUS OU MOINS LONG TERME</v>
      </c>
      <c r="U7" s="18"/>
      <c r="V7" s="29" t="s">
        <v>82</v>
      </c>
      <c r="W7" s="27"/>
      <c r="X7" s="30">
        <v>0</v>
      </c>
      <c r="Y7" s="24"/>
    </row>
    <row r="8" spans="1:25" ht="31.5" customHeight="1">
      <c r="A8" s="62" t="s">
        <v>90</v>
      </c>
      <c r="B8" s="63" t="s">
        <v>74</v>
      </c>
      <c r="C8" s="64" t="s">
        <v>75</v>
      </c>
      <c r="D8" s="65" t="s">
        <v>91</v>
      </c>
      <c r="E8" s="66" t="s">
        <v>85</v>
      </c>
      <c r="F8" s="67" t="s">
        <v>92</v>
      </c>
      <c r="G8" s="68" t="s">
        <v>93</v>
      </c>
      <c r="H8" s="69" t="str">
        <f t="shared" si="0"/>
        <v>NA</v>
      </c>
      <c r="I8" s="66" t="s">
        <v>88</v>
      </c>
      <c r="J8" s="70" t="str" cm="1">
        <f t="array" ref="J8">IF(G8="Non applicable","NA",_xlfn.SWITCH(I8,"Inexistant",0,"Initial",1,"Géré",2,"Partiel",3,"Quantifié",4,"Optimisé",5))</f>
        <v>NA</v>
      </c>
      <c r="K8" s="70" t="str">
        <f t="shared" si="1"/>
        <v>NA</v>
      </c>
      <c r="L8" s="70">
        <f t="shared" si="2"/>
        <v>-1</v>
      </c>
      <c r="M8" s="71" t="s">
        <v>80</v>
      </c>
      <c r="N8" s="71" t="s">
        <v>80</v>
      </c>
      <c r="O8" s="66" t="s">
        <v>94</v>
      </c>
      <c r="P8" s="65" t="s">
        <v>80</v>
      </c>
      <c r="Q8" s="72"/>
      <c r="R8" s="73">
        <v>0</v>
      </c>
      <c r="S8" s="71" t="s">
        <v>81</v>
      </c>
      <c r="T8" s="74" t="str">
        <f t="shared" si="3"/>
        <v>P5 - LONG TERME</v>
      </c>
      <c r="U8" s="74"/>
      <c r="V8" s="75" t="s">
        <v>82</v>
      </c>
      <c r="W8" s="72"/>
      <c r="X8" s="76">
        <v>0</v>
      </c>
      <c r="Y8" s="65"/>
    </row>
    <row r="9" spans="1:25" ht="27.75" customHeight="1">
      <c r="A9" s="124" t="s">
        <v>95</v>
      </c>
      <c r="B9" s="125"/>
      <c r="C9" s="125"/>
      <c r="D9" s="125"/>
      <c r="E9" s="125"/>
      <c r="F9" s="125"/>
      <c r="G9" s="87" t="str">
        <f>CONCATENATE("C : ",COUNTIF(G6:G8,"Conforme"),"  |  NC : ",COUNTIF(G6:G8,"Non conforme"),"  |  NA : ",COUNTIF(G6:G8,"Non applicable"))</f>
        <v>C : 1  |  NC : 1  |  NA : 1</v>
      </c>
      <c r="H9" s="90">
        <f>AVERAGE(H6:H8)</f>
        <v>0.5</v>
      </c>
      <c r="I9" s="53"/>
      <c r="J9" s="92">
        <f>SUM(K6:K8)/SUMIF(L6:L8,"&gt;0")</f>
        <v>0.26666666666666666</v>
      </c>
      <c r="K9" s="91">
        <f>SUM(K6:K8)</f>
        <v>4</v>
      </c>
      <c r="L9" s="91">
        <f>SUMIF(L6:L8,"&gt;0")</f>
        <v>15</v>
      </c>
      <c r="M9" s="53"/>
      <c r="N9" s="52"/>
      <c r="O9" s="52"/>
      <c r="P9" s="52"/>
      <c r="Q9" s="50"/>
      <c r="R9" s="88">
        <f>SUM(R6:R8)</f>
        <v>0</v>
      </c>
      <c r="S9" s="31"/>
      <c r="T9" s="31"/>
      <c r="U9" s="31"/>
      <c r="V9" s="31"/>
      <c r="W9" s="31"/>
      <c r="X9" s="31"/>
      <c r="Y9" s="31"/>
    </row>
  </sheetData>
  <mergeCells count="8">
    <mergeCell ref="A9:F9"/>
    <mergeCell ref="V4:Y4"/>
    <mergeCell ref="A2:Y2"/>
    <mergeCell ref="A3:Y3"/>
    <mergeCell ref="A4:F4"/>
    <mergeCell ref="G4:J4"/>
    <mergeCell ref="P4:S4"/>
    <mergeCell ref="M4:O4"/>
  </mergeCells>
  <conditionalFormatting sqref="E6:E8">
    <cfRule type="cellIs" dxfId="43" priority="21" operator="equal">
      <formula>"Critique"</formula>
    </cfRule>
    <cfRule type="cellIs" dxfId="42" priority="24" stopIfTrue="1" operator="equal">
      <formula>"Normal"</formula>
    </cfRule>
  </conditionalFormatting>
  <conditionalFormatting sqref="G6:G8">
    <cfRule type="cellIs" dxfId="41" priority="17" operator="equal">
      <formula>"Conforme"</formula>
    </cfRule>
    <cfRule type="cellIs" dxfId="40" priority="19" operator="equal">
      <formula>"Non conforme"</formula>
    </cfRule>
    <cfRule type="cellIs" dxfId="39" priority="20" operator="equal">
      <formula>"Non applicable"</formula>
    </cfRule>
  </conditionalFormatting>
  <conditionalFormatting sqref="I6:I8">
    <cfRule type="cellIs" dxfId="38" priority="7" stopIfTrue="1" operator="equal">
      <formula>"Initial"</formula>
    </cfRule>
    <cfRule type="cellIs" dxfId="37" priority="8" stopIfTrue="1" operator="equal">
      <formula>"Géré"</formula>
    </cfRule>
    <cfRule type="cellIs" dxfId="36" priority="9" stopIfTrue="1" operator="equal">
      <formula>"Partiel"</formula>
    </cfRule>
    <cfRule type="cellIs" dxfId="35" priority="10" operator="equal">
      <formula>"Quantifié"</formula>
    </cfRule>
    <cfRule type="cellIs" dxfId="34" priority="11" operator="equal">
      <formula>"Optimisé"</formula>
    </cfRule>
  </conditionalFormatting>
  <conditionalFormatting sqref="O6:O8">
    <cfRule type="cellIs" dxfId="33" priority="2" stopIfTrue="1" operator="equal">
      <formula>"Critique"</formula>
    </cfRule>
    <cfRule type="cellIs" dxfId="32" priority="3" operator="equal">
      <formula>"Elevé"</formula>
    </cfRule>
    <cfRule type="cellIs" dxfId="31" priority="4" stopIfTrue="1" operator="equal">
      <formula>"Significatif"</formula>
    </cfRule>
    <cfRule type="cellIs" dxfId="30" priority="5" operator="equal">
      <formula>"Modéré"</formula>
    </cfRule>
    <cfRule type="cellIs" dxfId="29" priority="6" stopIfTrue="1" operator="equal">
      <formula>"Faible"</formula>
    </cfRule>
  </conditionalFormatting>
  <conditionalFormatting sqref="T6:U8">
    <cfRule type="cellIs" dxfId="28" priority="1" stopIfTrue="1" operator="equal">
      <formula>"P1 - IMMÉDIATE"</formula>
    </cfRule>
    <cfRule type="cellIs" dxfId="27" priority="29" stopIfTrue="1" operator="equal">
      <formula>"P2 - COURT TERME"</formula>
    </cfRule>
    <cfRule type="cellIs" dxfId="26" priority="30" stopIfTrue="1" operator="equal">
      <formula>"P3 - MOYEN TERME"</formula>
    </cfRule>
    <cfRule type="cellIs" dxfId="25" priority="31" stopIfTrue="1" operator="equal">
      <formula>"P4 - PLUS OU MOINS LONG TERME"</formula>
    </cfRule>
    <cfRule type="cellIs" dxfId="24" priority="32" stopIfTrue="1" operator="equal">
      <formula>"P5 - LONG TERME"</formula>
    </cfRule>
  </conditionalFormatting>
  <conditionalFormatting sqref="V6:V8">
    <cfRule type="cellIs" dxfId="23" priority="25" operator="equal">
      <formula>"Réalisé"</formula>
    </cfRule>
    <cfRule type="cellIs" dxfId="22" priority="26" operator="equal">
      <formula>"En cours"</formula>
    </cfRule>
    <cfRule type="cellIs" dxfId="21" priority="27" operator="equal">
      <formula>"Non démarré"</formula>
    </cfRule>
    <cfRule type="cellIs" dxfId="20" priority="28" operator="equal">
      <formula>"Abandonné"</formula>
    </cfRule>
  </conditionalFormatting>
  <conditionalFormatting sqref="X6:X8">
    <cfRule type="colorScale" priority="33">
      <colorScale>
        <cfvo type="num" val="0"/>
        <cfvo type="num" val="50"/>
        <cfvo type="num" val="100"/>
        <color rgb="FFEB0000"/>
        <color rgb="FFF9A825"/>
        <color rgb="FF006828"/>
      </colorScale>
    </cfRule>
  </conditionalFormatting>
  <dataValidations count="9">
    <dataValidation type="list" allowBlank="1" sqref="S9:U9" xr:uid="{00000000-0002-0000-0200-000003000000}">
      <formula1>"Prestation externe,Logiciel,Matériel,Formation,RH interne,Mixte,À chiffrer"</formula1>
      <formula2>0</formula2>
    </dataValidation>
    <dataValidation type="list" allowBlank="1" sqref="E6:E8" xr:uid="{4D2B0F1D-4704-A54E-ACFC-4028E97C1C5A}">
      <formula1>"Critique,Normal"</formula1>
    </dataValidation>
    <dataValidation type="list" allowBlank="1" errorTitle="Valeur invalide" error="Valeur non autorisée. Choisir dans la liste." promptTitle="Niveau de mise en œuvre" prompt="Sélectionner le niveau de mise en œuvre" sqref="G6:G8" xr:uid="{AD2AFD09-07E7-E742-866F-A0A2FEF62FE2}">
      <formula1>"Conforme,Non conforme,Non applicable"</formula1>
    </dataValidation>
    <dataValidation allowBlank="1" sqref="G9 T6:T8" xr:uid="{E4179951-037E-D94C-A269-28BD363D4C41}"/>
    <dataValidation type="list" allowBlank="1" sqref="O6:O8" xr:uid="{A3A9BCEE-FD3F-0249-A573-4E9F6973CF73}">
      <formula1>"Critique,Elevé,Significatif,Modéré,Faible,Observation"</formula1>
    </dataValidation>
    <dataValidation type="list" allowBlank="1" sqref="V6:V9" xr:uid="{00000000-0002-0000-0200-000002000000}">
      <formula1>"Non démarré,En cours,Réalisé,Abandonné"</formula1>
      <formula2>0</formula2>
    </dataValidation>
    <dataValidation type="whole" allowBlank="1" errorTitle="Valeur invalide" error="Saisir un entier entre 0 et 100." sqref="X6:X9" xr:uid="{00000000-0002-0000-0200-000004000000}">
      <formula1>0</formula1>
      <formula2>100</formula2>
    </dataValidation>
    <dataValidation type="list" allowBlank="1" sqref="I6:I8" xr:uid="{7DED95B7-E7D2-0D4F-8B84-22958F8157BC}">
      <formula1>IF(OR(G6="Non applicable",G6="Non conforme"),Liste_Inexistant,Liste_Conforme)</formula1>
    </dataValidation>
    <dataValidation type="list" allowBlank="1" sqref="U6:U8" xr:uid="{3A3F35FE-2E73-4E53-9215-0DAA6CB6D391}">
      <formula1>"Simple, Moyenne, Elevée"</formula1>
    </dataValidation>
  </dataValidations>
  <pageMargins left="0.75" right="0.75" top="1" bottom="1" header="0.511811023622047" footer="0.511811023622047"/>
  <pageSetup paperSize="9" orientation="portrait" horizontalDpi="300" verticalDpi="300"/>
  <drawing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E302D541-8082-FA41-B870-082E756CD6DD}">
          <x14:formula1>
            <xm:f>_Listes!$F$1:$F$7</xm:f>
          </x14:formula1>
          <xm:sqref>S6:S8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78308"/>
  </sheetPr>
  <dimension ref="A1:T9"/>
  <sheetViews>
    <sheetView showGridLines="0" tabSelected="1" zoomScaleNormal="100" workbookViewId="0">
      <selection activeCell="G9" sqref="G9"/>
    </sheetView>
  </sheetViews>
  <sheetFormatPr baseColWidth="10" defaultColWidth="8.6640625" defaultRowHeight="14.4"/>
  <cols>
    <col min="1" max="1" width="10" customWidth="1"/>
    <col min="2" max="2" width="18" customWidth="1"/>
    <col min="3" max="3" width="35" customWidth="1"/>
    <col min="4" max="4" width="18" customWidth="1"/>
    <col min="5" max="6" width="19.109375" customWidth="1"/>
    <col min="7" max="7" width="14" customWidth="1"/>
    <col min="8" max="8" width="16.33203125" customWidth="1"/>
    <col min="9" max="20" width="8" customWidth="1"/>
  </cols>
  <sheetData>
    <row r="1" spans="1:20" ht="73.650000000000006" customHeight="1"/>
    <row r="2" spans="1:20" ht="37.5" customHeight="1">
      <c r="A2" s="93" t="s">
        <v>96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0" ht="27.9" customHeight="1">
      <c r="A3" s="94" t="s">
        <v>97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</row>
    <row r="4" spans="1:20" ht="21.75" customHeight="1">
      <c r="A4" s="95" t="s">
        <v>98</v>
      </c>
      <c r="B4" s="95"/>
      <c r="C4" s="95"/>
      <c r="D4" s="95"/>
      <c r="E4" s="95"/>
      <c r="F4" s="95"/>
      <c r="G4" s="95"/>
      <c r="H4" s="47"/>
      <c r="I4" s="96" t="s">
        <v>99</v>
      </c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</row>
    <row r="5" spans="1:20" ht="34.5" customHeight="1">
      <c r="A5" s="58" t="s">
        <v>100</v>
      </c>
      <c r="B5" s="58" t="s">
        <v>101</v>
      </c>
      <c r="C5" s="58" t="s">
        <v>102</v>
      </c>
      <c r="D5" s="58" t="s">
        <v>103</v>
      </c>
      <c r="E5" s="58" t="s">
        <v>67</v>
      </c>
      <c r="F5" s="58" t="s">
        <v>68</v>
      </c>
      <c r="G5" s="58" t="s">
        <v>104</v>
      </c>
      <c r="H5" s="58" t="s">
        <v>105</v>
      </c>
      <c r="I5" s="77" t="s">
        <v>106</v>
      </c>
      <c r="J5" s="77" t="s">
        <v>107</v>
      </c>
      <c r="K5" s="77" t="s">
        <v>108</v>
      </c>
      <c r="L5" s="77" t="s">
        <v>109</v>
      </c>
      <c r="M5" s="77" t="s">
        <v>110</v>
      </c>
      <c r="N5" s="77" t="s">
        <v>111</v>
      </c>
      <c r="O5" s="77" t="s">
        <v>112</v>
      </c>
      <c r="P5" s="77" t="s">
        <v>113</v>
      </c>
      <c r="Q5" s="77" t="s">
        <v>114</v>
      </c>
      <c r="R5" s="77" t="s">
        <v>115</v>
      </c>
      <c r="S5" s="77" t="s">
        <v>116</v>
      </c>
      <c r="T5" s="77" t="s">
        <v>117</v>
      </c>
    </row>
    <row r="6" spans="1:20" ht="28.8">
      <c r="A6" s="9" t="s">
        <v>118</v>
      </c>
      <c r="B6" s="9" t="s">
        <v>119</v>
      </c>
      <c r="C6" s="5" t="s">
        <v>120</v>
      </c>
      <c r="D6" s="15" t="s">
        <v>121</v>
      </c>
      <c r="E6" s="55" t="s">
        <v>122</v>
      </c>
      <c r="F6" s="55"/>
      <c r="G6" s="32" t="s">
        <v>82</v>
      </c>
      <c r="H6" s="54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</row>
    <row r="7" spans="1:20" ht="18">
      <c r="A7" s="21" t="s">
        <v>123</v>
      </c>
      <c r="B7" s="21" t="s">
        <v>124</v>
      </c>
      <c r="C7" s="24" t="s">
        <v>125</v>
      </c>
      <c r="D7" s="26" t="s">
        <v>121</v>
      </c>
      <c r="E7" s="55" t="s">
        <v>126</v>
      </c>
      <c r="F7" s="55"/>
      <c r="G7" s="32" t="s">
        <v>82</v>
      </c>
      <c r="H7" s="5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</row>
    <row r="8" spans="1:20" ht="24">
      <c r="A8" s="9" t="s">
        <v>127</v>
      </c>
      <c r="B8" s="9" t="s">
        <v>128</v>
      </c>
      <c r="C8" s="5" t="s">
        <v>129</v>
      </c>
      <c r="D8" s="15" t="s">
        <v>121</v>
      </c>
      <c r="E8" s="55" t="s">
        <v>130</v>
      </c>
      <c r="F8" s="55"/>
      <c r="G8" s="32" t="s">
        <v>82</v>
      </c>
      <c r="H8" s="54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</row>
    <row r="9" spans="1:20" ht="18">
      <c r="A9" s="78" t="s">
        <v>131</v>
      </c>
      <c r="B9" s="78" t="s">
        <v>132</v>
      </c>
      <c r="C9" s="79" t="s">
        <v>133</v>
      </c>
      <c r="D9" s="80" t="s">
        <v>121</v>
      </c>
      <c r="E9" s="81" t="s">
        <v>134</v>
      </c>
      <c r="F9" s="81"/>
      <c r="G9" s="82" t="s">
        <v>82</v>
      </c>
      <c r="H9" s="83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</row>
  </sheetData>
  <mergeCells count="4">
    <mergeCell ref="A2:T2"/>
    <mergeCell ref="A3:T3"/>
    <mergeCell ref="A4:G4"/>
    <mergeCell ref="I4:T4"/>
  </mergeCells>
  <conditionalFormatting sqref="E6:F9">
    <cfRule type="cellIs" dxfId="19" priority="1" stopIfTrue="1" operator="equal">
      <formula>"P1 - IMMÉDIATE"</formula>
    </cfRule>
    <cfRule type="cellIs" dxfId="18" priority="2" stopIfTrue="1" operator="equal">
      <formula>"P2 - COURT TERME"</formula>
    </cfRule>
    <cfRule type="cellIs" dxfId="17" priority="3" stopIfTrue="1" operator="equal">
      <formula>"P3 - MOYEN TERME"</formula>
    </cfRule>
    <cfRule type="cellIs" dxfId="16" priority="4" stopIfTrue="1" operator="equal">
      <formula>"P4 - PLUS OU MOINS LONG TERME"</formula>
    </cfRule>
    <cfRule type="cellIs" dxfId="15" priority="5" stopIfTrue="1" operator="equal">
      <formula>"P5 - LONG TERME"</formula>
    </cfRule>
  </conditionalFormatting>
  <dataValidations count="1">
    <dataValidation type="list" allowBlank="1" showInputMessage="1" showErrorMessage="1" sqref="F6:F9" xr:uid="{187383A4-345C-4D66-B7FD-CA1A47C6B232}">
      <formula1>"Simple, Moyenne, Elevée"</formula1>
    </dataValidation>
  </dataValidations>
  <pageMargins left="0.75" right="0.75" top="1" bottom="1" header="0.511811023622047" footer="0.511811023622047"/>
  <pageSetup paperSize="9" orientation="portrait" horizontalDpi="300" verticalDpi="300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1B48D7-B2B5-4A4A-9C98-D1967269CBED}">
          <x14:formula1>
            <xm:f>_Listes!$D$1:$D$5</xm:f>
          </x14:formula1>
          <xm:sqref>E6:E9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1D475F"/>
  </sheetPr>
  <dimension ref="A1:I17"/>
  <sheetViews>
    <sheetView showGridLines="0" topLeftCell="A2" zoomScaleNormal="100" workbookViewId="0">
      <selection activeCell="A5" sqref="A5:I8"/>
    </sheetView>
  </sheetViews>
  <sheetFormatPr baseColWidth="10" defaultColWidth="8.6640625" defaultRowHeight="14.4"/>
  <cols>
    <col min="1" max="1" width="17.33203125" bestFit="1" customWidth="1"/>
    <col min="2" max="2" width="17" bestFit="1" customWidth="1"/>
    <col min="3" max="3" width="35" customWidth="1"/>
    <col min="4" max="4" width="20" customWidth="1"/>
    <col min="5" max="5" width="22" customWidth="1"/>
    <col min="6" max="8" width="16" customWidth="1"/>
    <col min="9" max="9" width="30" customWidth="1"/>
  </cols>
  <sheetData>
    <row r="1" spans="1:9" ht="73.349999999999994" customHeight="1"/>
    <row r="2" spans="1:9" ht="37.5" customHeight="1">
      <c r="A2" s="93" t="s">
        <v>135</v>
      </c>
      <c r="B2" s="93"/>
      <c r="C2" s="93"/>
      <c r="D2" s="93"/>
      <c r="E2" s="93"/>
      <c r="F2" s="93"/>
      <c r="G2" s="93"/>
      <c r="H2" s="93"/>
      <c r="I2" s="93"/>
    </row>
    <row r="3" spans="1:9" ht="15.75" customHeight="1">
      <c r="A3" s="94" t="s">
        <v>136</v>
      </c>
      <c r="B3" s="94"/>
      <c r="C3" s="94"/>
      <c r="D3" s="94"/>
      <c r="E3" s="94"/>
      <c r="F3" s="94"/>
      <c r="G3" s="94"/>
      <c r="H3" s="94"/>
      <c r="I3" s="94"/>
    </row>
    <row r="4" spans="1:9" ht="19.5" customHeight="1">
      <c r="A4" s="95" t="s">
        <v>98</v>
      </c>
      <c r="B4" s="95"/>
      <c r="C4" s="95"/>
      <c r="D4" s="95"/>
      <c r="E4" s="95"/>
      <c r="F4" s="96" t="s">
        <v>137</v>
      </c>
      <c r="G4" s="96"/>
      <c r="H4" s="96"/>
      <c r="I4" s="35" t="s">
        <v>138</v>
      </c>
    </row>
    <row r="5" spans="1:9" ht="39.75" customHeight="1">
      <c r="A5" s="58" t="s">
        <v>100</v>
      </c>
      <c r="B5" s="58" t="s">
        <v>67</v>
      </c>
      <c r="C5" s="58" t="s">
        <v>102</v>
      </c>
      <c r="D5" s="58" t="s">
        <v>103</v>
      </c>
      <c r="E5" s="58" t="s">
        <v>139</v>
      </c>
      <c r="F5" s="61" t="s">
        <v>140</v>
      </c>
      <c r="G5" s="61" t="s">
        <v>141</v>
      </c>
      <c r="H5" s="61" t="s">
        <v>142</v>
      </c>
      <c r="I5" s="57" t="s">
        <v>143</v>
      </c>
    </row>
    <row r="6" spans="1:9" ht="21.75" customHeight="1">
      <c r="A6" s="9" t="s">
        <v>118</v>
      </c>
      <c r="B6" s="18" t="s">
        <v>122</v>
      </c>
      <c r="C6" s="5" t="s">
        <v>144</v>
      </c>
      <c r="D6" s="15" t="s">
        <v>121</v>
      </c>
      <c r="E6" s="5" t="s">
        <v>81</v>
      </c>
      <c r="F6" s="36"/>
      <c r="G6" s="36"/>
      <c r="H6" s="37">
        <f>SUM(F6:G6)</f>
        <v>0</v>
      </c>
      <c r="I6" s="15"/>
    </row>
    <row r="7" spans="1:9" ht="21.75" customHeight="1">
      <c r="A7" s="21" t="s">
        <v>123</v>
      </c>
      <c r="B7" s="18" t="s">
        <v>145</v>
      </c>
      <c r="C7" s="24" t="s">
        <v>146</v>
      </c>
      <c r="D7" s="26" t="s">
        <v>121</v>
      </c>
      <c r="E7" s="5" t="s">
        <v>81</v>
      </c>
      <c r="F7" s="38"/>
      <c r="G7" s="38"/>
      <c r="H7" s="37">
        <f>SUM(F7:G7)</f>
        <v>0</v>
      </c>
      <c r="I7" s="26"/>
    </row>
    <row r="8" spans="1:9" ht="21.75" customHeight="1">
      <c r="A8" s="62" t="s">
        <v>127</v>
      </c>
      <c r="B8" s="74" t="s">
        <v>134</v>
      </c>
      <c r="C8" s="65" t="s">
        <v>147</v>
      </c>
      <c r="D8" s="71" t="s">
        <v>121</v>
      </c>
      <c r="E8" s="65" t="s">
        <v>81</v>
      </c>
      <c r="F8" s="85"/>
      <c r="G8" s="85"/>
      <c r="H8" s="86">
        <f>SUM(F8:G8)</f>
        <v>0</v>
      </c>
      <c r="I8" s="71"/>
    </row>
    <row r="9" spans="1:9" ht="25.5" customHeight="1">
      <c r="A9" s="136" t="s">
        <v>148</v>
      </c>
      <c r="B9" s="136"/>
      <c r="C9" s="136"/>
      <c r="D9" s="136"/>
      <c r="E9" s="136"/>
      <c r="F9" s="39">
        <f>SUM(F6:F8)</f>
        <v>0</v>
      </c>
      <c r="G9" s="39">
        <f>SUM(G6:G8)</f>
        <v>0</v>
      </c>
      <c r="H9" s="39">
        <f>SUM(H6:H8)</f>
        <v>0</v>
      </c>
      <c r="I9" s="31"/>
    </row>
    <row r="11" spans="1:9" ht="21.75" customHeight="1">
      <c r="A11" s="129" t="s">
        <v>149</v>
      </c>
      <c r="B11" s="134"/>
      <c r="C11" s="134"/>
      <c r="D11" s="134"/>
      <c r="E11" s="134"/>
      <c r="F11" s="134"/>
      <c r="G11" s="135"/>
    </row>
    <row r="12" spans="1:9">
      <c r="A12" s="6" t="s">
        <v>67</v>
      </c>
      <c r="B12" s="6" t="s">
        <v>150</v>
      </c>
      <c r="C12" s="6" t="s">
        <v>151</v>
      </c>
      <c r="D12" s="6" t="s">
        <v>152</v>
      </c>
      <c r="E12" s="6" t="s">
        <v>153</v>
      </c>
      <c r="F12" s="6" t="s">
        <v>154</v>
      </c>
      <c r="G12" s="6" t="s">
        <v>155</v>
      </c>
    </row>
    <row r="13" spans="1:9" ht="19.5" customHeight="1">
      <c r="A13" s="18" t="s">
        <v>122</v>
      </c>
      <c r="B13" s="40">
        <f>COUNTIF(B6:B8,"P1 - IMMÉDIATE")</f>
        <v>1</v>
      </c>
      <c r="C13" s="41">
        <f>SUMIF(B6:B8,"P1 - IMMÉDIATE",H6:H8)</f>
        <v>0</v>
      </c>
      <c r="D13" s="41">
        <f>SUMIF($B$6:$B$8,"P1 - IMMÉDIATE",$F$6:$F$8)</f>
        <v>0</v>
      </c>
      <c r="E13" s="41">
        <f>SUMIF($B$6:$B$8,"P1 - IMMÉDIATE",$G$6:$G$8)</f>
        <v>0</v>
      </c>
      <c r="F13" s="42">
        <f>IFERROR(C13/H9,0)</f>
        <v>0</v>
      </c>
      <c r="G13" s="43" t="s">
        <v>156</v>
      </c>
    </row>
    <row r="14" spans="1:9" ht="19.5" customHeight="1">
      <c r="A14" s="18" t="s">
        <v>126</v>
      </c>
      <c r="B14" s="40">
        <f>COUNTIF(B6:B8,"P2 - COURT TERME")</f>
        <v>0</v>
      </c>
      <c r="C14" s="41">
        <f>SUMIF(B6:B8,"P2 - COURT TERME",H6:H8)</f>
        <v>0</v>
      </c>
      <c r="D14" s="41">
        <f>SUMIF($B$6:$B$8,"P2 - COURT TERME",$F$6:$F$8)</f>
        <v>0</v>
      </c>
      <c r="E14" s="41">
        <f>SUMIF($B$6:$B$8,"P2 - COURT TERME",$G$6:$G$8)</f>
        <v>0</v>
      </c>
      <c r="F14" s="42">
        <f>IFERROR(C14/H9,0)</f>
        <v>0</v>
      </c>
      <c r="G14" s="43" t="s">
        <v>156</v>
      </c>
    </row>
    <row r="15" spans="1:9" ht="19.5" customHeight="1">
      <c r="A15" s="18" t="s">
        <v>145</v>
      </c>
      <c r="B15" s="40">
        <f>COUNTIF(B6:B8,"P3 - MOYEN TERME")</f>
        <v>1</v>
      </c>
      <c r="C15" s="41">
        <f>SUMIF(B6:B8,"P3 - MOYEN TERME",H6:H8)</f>
        <v>0</v>
      </c>
      <c r="D15" s="41">
        <f>SUMIF($B$6:$B$8,"P3 - MOYEN TERME",$F$6:$F$8)</f>
        <v>0</v>
      </c>
      <c r="E15" s="41">
        <f>SUMIF($B$6:$B$8,"P3 - MOYEN TERME",$G$6:$G$8)</f>
        <v>0</v>
      </c>
      <c r="F15" s="42">
        <f>IFERROR(C15/H9,0)</f>
        <v>0</v>
      </c>
      <c r="G15" s="43" t="s">
        <v>156</v>
      </c>
    </row>
    <row r="16" spans="1:9" ht="36">
      <c r="A16" s="18" t="s">
        <v>130</v>
      </c>
      <c r="B16" s="40">
        <f>COUNTIF(B6:B8,"P4 - PLUS OU MOINS LONG TERME")</f>
        <v>0</v>
      </c>
      <c r="C16" s="41">
        <f>SUMIF(B6:B8,"P4 - PLUS OU MOINS LONG TERME",H6:H8)</f>
        <v>0</v>
      </c>
      <c r="D16" s="41">
        <f>SUMIF($B$6:$B$8,"P4 - PLUS OU MOINS LONG TERME",$F$6:$F$8)</f>
        <v>0</v>
      </c>
      <c r="E16" s="41">
        <f>SUMIF($B$6:$B$8,"P4 - PLUS OU MOINS LONG TERME",$G$6:$G$8)</f>
        <v>0</v>
      </c>
      <c r="F16" s="42">
        <f>IFERROR(C16/H9,0)</f>
        <v>0</v>
      </c>
      <c r="G16" s="43" t="s">
        <v>156</v>
      </c>
    </row>
    <row r="17" spans="1:7" ht="19.5" customHeight="1">
      <c r="A17" s="18" t="s">
        <v>134</v>
      </c>
      <c r="B17" s="40">
        <f>COUNTIF(B6:B8,"P5 - LONG TERME")</f>
        <v>1</v>
      </c>
      <c r="C17" s="41">
        <f>SUMIF(B6:B8,"P5 - LONG TERME",H6:H8)</f>
        <v>0</v>
      </c>
      <c r="D17" s="41">
        <f>SUMIF($B$6:$B$8,"P5 - LONG TERME",$F$6:$F$8)</f>
        <v>0</v>
      </c>
      <c r="E17" s="41">
        <f>SUMIF($B$6:$B$8,"P5 - LONG TERME",$G$6:$G$8)</f>
        <v>0</v>
      </c>
      <c r="F17" s="42">
        <f>IFERROR(C17/H10,0)</f>
        <v>0</v>
      </c>
      <c r="G17" s="43" t="s">
        <v>156</v>
      </c>
    </row>
  </sheetData>
  <mergeCells count="6">
    <mergeCell ref="A11:G11"/>
    <mergeCell ref="A2:I2"/>
    <mergeCell ref="A3:I3"/>
    <mergeCell ref="A4:E4"/>
    <mergeCell ref="F4:H4"/>
    <mergeCell ref="A9:E9"/>
  </mergeCells>
  <conditionalFormatting sqref="A13:A17">
    <cfRule type="cellIs" dxfId="14" priority="6" stopIfTrue="1" operator="equal">
      <formula>"P1 - IMMÉDIATE"</formula>
    </cfRule>
    <cfRule type="cellIs" dxfId="13" priority="7" stopIfTrue="1" operator="equal">
      <formula>"P2 - COURT TERME"</formula>
    </cfRule>
    <cfRule type="cellIs" dxfId="12" priority="8" stopIfTrue="1" operator="equal">
      <formula>"P3 - MOYEN TERME"</formula>
    </cfRule>
    <cfRule type="cellIs" dxfId="11" priority="9" stopIfTrue="1" operator="equal">
      <formula>"P4 - PLUS OU MOINS LONG TERME"</formula>
    </cfRule>
    <cfRule type="cellIs" dxfId="10" priority="10" stopIfTrue="1" operator="equal">
      <formula>"P5 - LONG TERME"</formula>
    </cfRule>
  </conditionalFormatting>
  <conditionalFormatting sqref="B6:B8">
    <cfRule type="cellIs" dxfId="9" priority="1" stopIfTrue="1" operator="equal">
      <formula>"P1 - IMMÉDIATE"</formula>
    </cfRule>
    <cfRule type="cellIs" dxfId="8" priority="2" stopIfTrue="1" operator="equal">
      <formula>"P2 - COURT TERME"</formula>
    </cfRule>
    <cfRule type="cellIs" dxfId="7" priority="3" stopIfTrue="1" operator="equal">
      <formula>"P3 - MOYEN TERME"</formula>
    </cfRule>
    <cfRule type="cellIs" dxfId="6" priority="4" stopIfTrue="1" operator="equal">
      <formula>"P4 - PLUS OU MOINS LONG TERME"</formula>
    </cfRule>
    <cfRule type="cellIs" dxfId="5" priority="5" stopIfTrue="1" operator="equal">
      <formula>"P5 - LONG TERME"</formula>
    </cfRule>
  </conditionalFormatting>
  <pageMargins left="0.75" right="0.75" top="1" bottom="1" header="0.511811023622047" footer="0.511811023622047"/>
  <pageSetup paperSize="9" orientation="portrait" horizontalDpi="300" verticalDpi="300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E0125DB-D777-DD49-A66A-B406DC7C34D5}">
          <x14:formula1>
            <xm:f>_Listes!$D$1:$D$5</xm:f>
          </x14:formula1>
          <xm:sqref>B6:B8</xm:sqref>
        </x14:dataValidation>
        <x14:dataValidation type="list" allowBlank="1" showInputMessage="1" showErrorMessage="1" xr:uid="{B8C64D79-F432-3C47-A08C-826EF274D3A9}">
          <x14:formula1>
            <xm:f>_Listes!$F$1:$F$7</xm:f>
          </x14:formula1>
          <xm:sqref>E6:E8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0498D-8DE8-7841-A306-C8FCD0F9E4FF}">
  <dimension ref="A1:F7"/>
  <sheetViews>
    <sheetView workbookViewId="0">
      <selection activeCell="H5" sqref="H5"/>
    </sheetView>
  </sheetViews>
  <sheetFormatPr baseColWidth="10" defaultColWidth="11.44140625" defaultRowHeight="14.4"/>
  <cols>
    <col min="2" max="2" width="11.109375" bestFit="1" customWidth="1"/>
    <col min="4" max="4" width="14" customWidth="1"/>
    <col min="6" max="6" width="13.33203125" bestFit="1" customWidth="1"/>
  </cols>
  <sheetData>
    <row r="1" spans="1:6" ht="28.8">
      <c r="A1" s="49" t="s">
        <v>88</v>
      </c>
      <c r="B1" s="49" t="s">
        <v>157</v>
      </c>
      <c r="D1" s="55" t="s">
        <v>122</v>
      </c>
      <c r="F1" s="56" t="s">
        <v>158</v>
      </c>
    </row>
    <row r="2" spans="1:6" ht="28.8">
      <c r="A2" s="49"/>
      <c r="B2" s="49" t="s">
        <v>159</v>
      </c>
      <c r="D2" s="55" t="s">
        <v>126</v>
      </c>
      <c r="F2" s="56" t="s">
        <v>160</v>
      </c>
    </row>
    <row r="3" spans="1:6" ht="28.8">
      <c r="A3" s="49"/>
      <c r="B3" s="49" t="s">
        <v>161</v>
      </c>
      <c r="D3" s="55" t="s">
        <v>145</v>
      </c>
      <c r="F3" s="56" t="s">
        <v>162</v>
      </c>
    </row>
    <row r="4" spans="1:6" ht="36">
      <c r="A4" s="49"/>
      <c r="B4" s="49" t="s">
        <v>163</v>
      </c>
      <c r="D4" s="55" t="s">
        <v>130</v>
      </c>
      <c r="F4" s="56" t="s">
        <v>164</v>
      </c>
    </row>
    <row r="5" spans="1:6" ht="24">
      <c r="A5" s="49"/>
      <c r="B5" s="49" t="s">
        <v>79</v>
      </c>
      <c r="D5" s="55" t="s">
        <v>134</v>
      </c>
      <c r="F5" s="56" t="s">
        <v>165</v>
      </c>
    </row>
    <row r="6" spans="1:6" ht="17.399999999999999">
      <c r="A6" s="48"/>
      <c r="F6" s="56" t="s">
        <v>166</v>
      </c>
    </row>
    <row r="7" spans="1:6">
      <c r="F7" s="56" t="s">
        <v>81</v>
      </c>
    </row>
  </sheetData>
  <conditionalFormatting sqref="D1:D5">
    <cfRule type="cellIs" dxfId="4" priority="1" stopIfTrue="1" operator="equal">
      <formula>"P1 - IMMÉDIATE"</formula>
    </cfRule>
    <cfRule type="cellIs" dxfId="3" priority="2" stopIfTrue="1" operator="equal">
      <formula>"P2 - COURT TERME"</formula>
    </cfRule>
    <cfRule type="cellIs" dxfId="2" priority="3" stopIfTrue="1" operator="equal">
      <formula>"P3 - MOYEN TERME"</formula>
    </cfRule>
    <cfRule type="cellIs" dxfId="1" priority="4" stopIfTrue="1" operator="equal">
      <formula>"P4 - PLUS OU MOINS LONG TERME"</formula>
    </cfRule>
    <cfRule type="cellIs" dxfId="0" priority="5" stopIfTrue="1" operator="equal">
      <formula>"P5 - LONG TERME"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c6296d5-a875-40d7-be04-41f3ec4dabbd" xsi:nil="true"/>
    <lcf76f155ced4ddcb4097134ff3c332f xmlns="0c6296d5-a875-40d7-be04-41f3ec4dabbd">
      <Terms xmlns="http://schemas.microsoft.com/office/infopath/2007/PartnerControls"/>
    </lcf76f155ced4ddcb4097134ff3c332f>
    <TaxCatchAll xmlns="ac45f29a-9bff-42bb-acf4-3f2a4c690a2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0B566C78C0C345B580B0E062AACE51" ma:contentTypeVersion="16" ma:contentTypeDescription="Crée un document." ma:contentTypeScope="" ma:versionID="19e05b53014bad634c2c7f685632c17a">
  <xsd:schema xmlns:xsd="http://www.w3.org/2001/XMLSchema" xmlns:xs="http://www.w3.org/2001/XMLSchema" xmlns:p="http://schemas.microsoft.com/office/2006/metadata/properties" xmlns:ns2="0c6296d5-a875-40d7-be04-41f3ec4dabbd" xmlns:ns3="ac45f29a-9bff-42bb-acf4-3f2a4c690a2a" targetNamespace="http://schemas.microsoft.com/office/2006/metadata/properties" ma:root="true" ma:fieldsID="9ef50cf11f4301ef377efcbe9f3aff3b" ns2:_="" ns3:_="">
    <xsd:import namespace="0c6296d5-a875-40d7-be04-41f3ec4dabbd"/>
    <xsd:import namespace="ac45f29a-9bff-42bb-acf4-3f2a4c690a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LengthInSeconds" minOccurs="0"/>
                <xsd:element ref="ns2:_Flow_SignoffStatus" minOccurs="0"/>
                <xsd:element ref="ns2:MediaServiceSearchProperties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6296d5-a875-40d7-be04-41f3ec4dab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933c58bb-8ac9-4943-8120-a6ea7461a33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État de validation" ma:internalName="_x00c9_tat_x0020_de_x0020_validation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45f29a-9bff-42bb-acf4-3f2a4c690a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f17e7bd-ec00-4661-9ec8-5dcba9312e3f}" ma:internalName="TaxCatchAll" ma:showField="CatchAllData" ma:web="ac45f29a-9bff-42bb-acf4-3f2a4c690a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431FFB-64B4-4F77-9396-96A0738D62B4}">
  <ds:schemaRefs>
    <ds:schemaRef ds:uri="http://schemas.microsoft.com/office/2006/metadata/properties"/>
    <ds:schemaRef ds:uri="http://schemas.microsoft.com/office/infopath/2007/PartnerControls"/>
    <ds:schemaRef ds:uri="0c6296d5-a875-40d7-be04-41f3ec4dabbd"/>
    <ds:schemaRef ds:uri="ac45f29a-9bff-42bb-acf4-3f2a4c690a2a"/>
  </ds:schemaRefs>
</ds:datastoreItem>
</file>

<file path=customXml/itemProps2.xml><?xml version="1.0" encoding="utf-8"?>
<ds:datastoreItem xmlns:ds="http://schemas.openxmlformats.org/officeDocument/2006/customXml" ds:itemID="{463F26E1-0F4D-4F73-B0B7-53E4BD20A0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DC562C-0274-4BF0-A0AD-6E7D14F890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6296d5-a875-40d7-be04-41f3ec4dabbd"/>
    <ds:schemaRef ds:uri="ac45f29a-9bff-42bb-acf4-3f2a4c690a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Acceuil</vt:lpstr>
      <vt:lpstr>Tableau de bord</vt:lpstr>
      <vt:lpstr>Feuille de route</vt:lpstr>
      <vt:lpstr>Plan d'actions</vt:lpstr>
      <vt:lpstr>Budget</vt:lpstr>
      <vt:lpstr>_Listes</vt:lpstr>
      <vt:lpstr>Liste_Conforme</vt:lpstr>
      <vt:lpstr>Liste_Inexistant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Giscard LAWIN [ASIN]</cp:lastModifiedBy>
  <cp:revision>0</cp:revision>
  <dcterms:created xsi:type="dcterms:W3CDTF">2026-05-29T08:08:50Z</dcterms:created>
  <dcterms:modified xsi:type="dcterms:W3CDTF">2026-06-12T15:53:25Z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0x010100360B566C78C0C345B580B0E062AACE51</vt:lpwstr>
  </property>
  <property fmtid="{D5CDD505-2E9C-101B-9397-08002B2CF9AE}" pid="3" name="MediaServiceImageTags">
    <vt:lpwstr/>
  </property>
</Properties>
</file>